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\Documents\budget\2020-2021 BUDGET\"/>
    </mc:Choice>
  </mc:AlternateContent>
  <bookViews>
    <workbookView xWindow="0" yWindow="0" windowWidth="23040" windowHeight="9372" firstSheet="2" activeTab="2"/>
  </bookViews>
  <sheets>
    <sheet name="Certified" sheetId="8" r:id="rId1"/>
    <sheet name="Cert Salary" sheetId="9" r:id="rId2"/>
    <sheet name="Classified Salary" sheetId="10" r:id="rId3"/>
    <sheet name="ARICK10" sheetId="1" r:id="rId4"/>
    <sheet name="ARICK 18" sheetId="4" r:id="rId5"/>
    <sheet name="ARICK 21" sheetId="3" r:id="rId6"/>
    <sheet name="ARICK 23" sheetId="5" r:id="rId7"/>
    <sheet name="ARICK 43" sheetId="2" r:id="rId8"/>
    <sheet name="ARICK 72" sheetId="6" r:id="rId9"/>
    <sheet name="Extra Duties" sheetId="7" r:id="rId10"/>
    <sheet name="Totals" sheetId="13" r:id="rId11"/>
  </sheets>
  <definedNames>
    <definedName name="_xlnm.Print_Titles" localSheetId="3">ARICK10!$K:$W,ARICK10!$3:$6</definedName>
  </definedNames>
  <calcPr calcId="152511"/>
</workbook>
</file>

<file path=xl/calcChain.xml><?xml version="1.0" encoding="utf-8"?>
<calcChain xmlns="http://schemas.openxmlformats.org/spreadsheetml/2006/main">
  <c r="Y11" i="4" l="1"/>
  <c r="W11" i="4"/>
  <c r="W18" i="4" s="1"/>
  <c r="Y16" i="4"/>
  <c r="W16" i="4"/>
  <c r="U18" i="4"/>
  <c r="U16" i="4"/>
  <c r="Y10" i="2"/>
  <c r="W32" i="2"/>
  <c r="U34" i="2"/>
  <c r="W16" i="6" l="1"/>
  <c r="X30" i="3"/>
  <c r="U16" i="6" l="1"/>
  <c r="U18" i="6" s="1"/>
  <c r="U23" i="6"/>
  <c r="U16" i="2"/>
  <c r="S26" i="5"/>
  <c r="U30" i="3"/>
  <c r="Y32" i="2" l="1"/>
  <c r="Y16" i="2"/>
  <c r="X32" i="3"/>
  <c r="X54" i="3"/>
  <c r="Y46" i="4"/>
  <c r="Y18" i="4"/>
  <c r="AA451" i="1"/>
  <c r="AA60" i="1"/>
  <c r="AA8" i="1"/>
  <c r="Y28" i="5"/>
  <c r="Y17" i="5"/>
  <c r="W17" i="5"/>
  <c r="W28" i="5" s="1"/>
  <c r="X55" i="3" l="1"/>
  <c r="Y48" i="4"/>
  <c r="AA62" i="1"/>
  <c r="AA453" i="1" s="1"/>
  <c r="W60" i="1" l="1"/>
  <c r="W16" i="2" l="1"/>
  <c r="W10" i="2" l="1"/>
  <c r="Y18" i="2" s="1"/>
  <c r="Y34" i="2" s="1"/>
  <c r="D66" i="13" l="1"/>
  <c r="B66" i="13"/>
  <c r="D65" i="13"/>
  <c r="B65" i="13"/>
  <c r="D64" i="13"/>
  <c r="B64" i="13"/>
  <c r="D63" i="13"/>
  <c r="B63" i="13"/>
  <c r="D59" i="13"/>
  <c r="B59" i="13"/>
  <c r="D58" i="13"/>
  <c r="B58" i="13"/>
  <c r="D57" i="13"/>
  <c r="B57" i="13"/>
  <c r="D53" i="13"/>
  <c r="B53" i="13"/>
  <c r="D52" i="13"/>
  <c r="B52" i="13"/>
  <c r="D51" i="13"/>
  <c r="B51" i="13"/>
  <c r="D50" i="13"/>
  <c r="B50" i="13"/>
  <c r="D49" i="13"/>
  <c r="B49" i="13"/>
  <c r="D48" i="13"/>
  <c r="B48" i="13"/>
  <c r="D45" i="13"/>
  <c r="B45" i="13"/>
  <c r="C45" i="13"/>
  <c r="D44" i="13"/>
  <c r="B44" i="13"/>
  <c r="D43" i="13"/>
  <c r="B43" i="13"/>
  <c r="D42" i="13"/>
  <c r="B42" i="13"/>
  <c r="D41" i="13"/>
  <c r="B41" i="13"/>
  <c r="D68" i="13" l="1"/>
  <c r="D61" i="13"/>
  <c r="D46" i="13"/>
  <c r="D55" i="13"/>
  <c r="D37" i="13"/>
  <c r="B37" i="13"/>
  <c r="D36" i="13"/>
  <c r="B36" i="13"/>
  <c r="D35" i="13"/>
  <c r="B35" i="13"/>
  <c r="D34" i="13"/>
  <c r="B34" i="13"/>
  <c r="D33" i="13"/>
  <c r="B33" i="13"/>
  <c r="D32" i="13"/>
  <c r="B32" i="13"/>
  <c r="D31" i="13"/>
  <c r="B31" i="13"/>
  <c r="D29" i="13"/>
  <c r="B29" i="13"/>
  <c r="D28" i="13"/>
  <c r="B28" i="13"/>
  <c r="D27" i="13"/>
  <c r="B27" i="13"/>
  <c r="D26" i="13"/>
  <c r="B26" i="13"/>
  <c r="D25" i="13"/>
  <c r="B25" i="13"/>
  <c r="D24" i="13"/>
  <c r="B24" i="13"/>
  <c r="D23" i="13"/>
  <c r="B23" i="13"/>
  <c r="D22" i="13"/>
  <c r="B22" i="13"/>
  <c r="C22" i="13"/>
  <c r="D14" i="13"/>
  <c r="C13" i="13"/>
  <c r="D13" i="13"/>
  <c r="D12" i="13"/>
  <c r="D11" i="13"/>
  <c r="D10" i="13"/>
  <c r="C10" i="13"/>
  <c r="D8" i="13"/>
  <c r="C8" i="13"/>
  <c r="C66" i="13"/>
  <c r="C65" i="13"/>
  <c r="C64" i="13"/>
  <c r="C63" i="13"/>
  <c r="C59" i="13"/>
  <c r="C58" i="13"/>
  <c r="C57" i="13"/>
  <c r="C53" i="13"/>
  <c r="C52" i="13"/>
  <c r="C51" i="13"/>
  <c r="C50" i="13"/>
  <c r="C49" i="13"/>
  <c r="C48" i="13"/>
  <c r="C44" i="13"/>
  <c r="C43" i="13"/>
  <c r="C42" i="13"/>
  <c r="C41" i="13"/>
  <c r="C37" i="13"/>
  <c r="C36" i="13"/>
  <c r="C35" i="13"/>
  <c r="C34" i="13"/>
  <c r="C33" i="13"/>
  <c r="C32" i="13"/>
  <c r="C31" i="13"/>
  <c r="C29" i="13"/>
  <c r="C28" i="13"/>
  <c r="C27" i="13"/>
  <c r="C26" i="13"/>
  <c r="C25" i="13"/>
  <c r="C24" i="13"/>
  <c r="C23" i="13"/>
  <c r="C14" i="13"/>
  <c r="C12" i="13"/>
  <c r="C11" i="13"/>
  <c r="C68" i="13" l="1"/>
  <c r="C61" i="13"/>
  <c r="C46" i="13"/>
  <c r="C55" i="13"/>
  <c r="D39" i="13"/>
  <c r="D70" i="13" s="1"/>
  <c r="C39" i="13"/>
  <c r="W18" i="2"/>
  <c r="C70" i="13" l="1"/>
  <c r="B68" i="13"/>
  <c r="B14" i="13" l="1"/>
  <c r="B13" i="13"/>
  <c r="B10" i="13"/>
  <c r="B7" i="13"/>
  <c r="B6" i="13"/>
  <c r="U11" i="4" l="1"/>
  <c r="S16" i="6"/>
  <c r="S15" i="5"/>
  <c r="S11" i="5"/>
  <c r="S18" i="4"/>
  <c r="D9" i="13" l="1"/>
  <c r="C9" i="13"/>
  <c r="C7" i="13"/>
  <c r="C6" i="13"/>
  <c r="C16" i="13" l="1"/>
  <c r="B55" i="13"/>
  <c r="B61" i="13"/>
  <c r="B46" i="13"/>
  <c r="B12" i="13"/>
  <c r="B11" i="13"/>
  <c r="B9" i="13"/>
  <c r="B8" i="13"/>
  <c r="D7" i="13"/>
  <c r="D6" i="13"/>
  <c r="D16" i="13" l="1"/>
  <c r="B39" i="13"/>
  <c r="B70" i="13" s="1"/>
  <c r="S16" i="2"/>
  <c r="Q16" i="2"/>
  <c r="O16" i="2"/>
  <c r="M16" i="2"/>
  <c r="K16" i="2"/>
  <c r="I16" i="2"/>
  <c r="G16" i="2"/>
  <c r="E18" i="2"/>
  <c r="E16" i="2"/>
  <c r="H23" i="9" l="1"/>
  <c r="V54" i="3" l="1"/>
  <c r="V30" i="3"/>
  <c r="W46" i="4" l="1"/>
  <c r="W48" i="4" l="1"/>
  <c r="P4" i="10"/>
  <c r="W3" i="10" l="1"/>
  <c r="Y22" i="10" l="1"/>
  <c r="Y23" i="10" s="1"/>
  <c r="Y24" i="10" s="1"/>
  <c r="Y25" i="10" s="1"/>
  <c r="Y26" i="10" s="1"/>
  <c r="Y27" i="10" s="1"/>
  <c r="Y28" i="10" s="1"/>
  <c r="Y29" i="10" s="1"/>
  <c r="Y30" i="10" s="1"/>
  <c r="Y31" i="10" s="1"/>
  <c r="Y32" i="10" s="1"/>
  <c r="Y33" i="10" s="1"/>
  <c r="Y34" i="10" s="1"/>
  <c r="Y35" i="10" s="1"/>
  <c r="Y36" i="10" s="1"/>
  <c r="V22" i="10"/>
  <c r="V23" i="10" s="1"/>
  <c r="V24" i="10" s="1"/>
  <c r="V25" i="10" s="1"/>
  <c r="V26" i="10" s="1"/>
  <c r="V27" i="10" s="1"/>
  <c r="V28" i="10" s="1"/>
  <c r="V29" i="10" s="1"/>
  <c r="V30" i="10" s="1"/>
  <c r="V31" i="10" s="1"/>
  <c r="V32" i="10" s="1"/>
  <c r="V33" i="10" s="1"/>
  <c r="V34" i="10" s="1"/>
  <c r="V35" i="10" s="1"/>
  <c r="V36" i="10" s="1"/>
  <c r="S22" i="10"/>
  <c r="S23" i="10" s="1"/>
  <c r="S24" i="10" s="1"/>
  <c r="S25" i="10" s="1"/>
  <c r="S26" i="10" s="1"/>
  <c r="S27" i="10" s="1"/>
  <c r="S28" i="10" s="1"/>
  <c r="S29" i="10" s="1"/>
  <c r="S30" i="10" s="1"/>
  <c r="S31" i="10" s="1"/>
  <c r="S32" i="10" s="1"/>
  <c r="S33" i="10" s="1"/>
  <c r="S34" i="10" s="1"/>
  <c r="S35" i="10" s="1"/>
  <c r="P23" i="10"/>
  <c r="P24" i="10" s="1"/>
  <c r="P25" i="10" s="1"/>
  <c r="P26" i="10" s="1"/>
  <c r="P27" i="10" s="1"/>
  <c r="P28" i="10" s="1"/>
  <c r="P29" i="10" s="1"/>
  <c r="P30" i="10" s="1"/>
  <c r="P31" i="10" s="1"/>
  <c r="P32" i="10" s="1"/>
  <c r="P33" i="10" s="1"/>
  <c r="P34" i="10" s="1"/>
  <c r="P35" i="10" s="1"/>
  <c r="P36" i="10" s="1"/>
  <c r="P22" i="10"/>
  <c r="M22" i="10"/>
  <c r="M23" i="10" s="1"/>
  <c r="M24" i="10" s="1"/>
  <c r="M25" i="10" s="1"/>
  <c r="M26" i="10" s="1"/>
  <c r="M27" i="10" s="1"/>
  <c r="M28" i="10" s="1"/>
  <c r="M29" i="10" s="1"/>
  <c r="M30" i="10" s="1"/>
  <c r="M31" i="10" s="1"/>
  <c r="M32" i="10" s="1"/>
  <c r="M33" i="10" s="1"/>
  <c r="M34" i="10" s="1"/>
  <c r="M35" i="10" s="1"/>
  <c r="M36" i="10" s="1"/>
  <c r="Y5" i="10"/>
  <c r="Y6" i="10" s="1"/>
  <c r="Y7" i="10" s="1"/>
  <c r="Y8" i="10" s="1"/>
  <c r="Y9" i="10" s="1"/>
  <c r="Y10" i="10" s="1"/>
  <c r="Y11" i="10" s="1"/>
  <c r="Y12" i="10" s="1"/>
  <c r="Y13" i="10" s="1"/>
  <c r="Y14" i="10" s="1"/>
  <c r="Y15" i="10" s="1"/>
  <c r="Y16" i="10" s="1"/>
  <c r="Y17" i="10" s="1"/>
  <c r="Y18" i="10" s="1"/>
  <c r="V4" i="10"/>
  <c r="V5" i="10" s="1"/>
  <c r="S4" i="10"/>
  <c r="S5" i="10" s="1"/>
  <c r="S6" i="10" s="1"/>
  <c r="S7" i="10" s="1"/>
  <c r="S8" i="10" s="1"/>
  <c r="S9" i="10" s="1"/>
  <c r="S10" i="10" s="1"/>
  <c r="S11" i="10" s="1"/>
  <c r="S12" i="10" s="1"/>
  <c r="S13" i="10" s="1"/>
  <c r="S14" i="10" s="1"/>
  <c r="S15" i="10" s="1"/>
  <c r="S16" i="10" s="1"/>
  <c r="S17" i="10" s="1"/>
  <c r="S18" i="10" s="1"/>
  <c r="P5" i="10"/>
  <c r="P6" i="10" s="1"/>
  <c r="P7" i="10" s="1"/>
  <c r="P8" i="10" s="1"/>
  <c r="P9" i="10" s="1"/>
  <c r="P10" i="10" s="1"/>
  <c r="P11" i="10" s="1"/>
  <c r="P12" i="10" s="1"/>
  <c r="P13" i="10" s="1"/>
  <c r="P14" i="10" s="1"/>
  <c r="P15" i="10" s="1"/>
  <c r="P16" i="10" s="1"/>
  <c r="P17" i="10" s="1"/>
  <c r="P18" i="10" s="1"/>
  <c r="W5" i="10" l="1"/>
  <c r="V6" i="10"/>
  <c r="V7" i="10" s="1"/>
  <c r="V8" i="10" s="1"/>
  <c r="V9" i="10" s="1"/>
  <c r="V10" i="10" s="1"/>
  <c r="V11" i="10" s="1"/>
  <c r="V12" i="10" s="1"/>
  <c r="V13" i="10" s="1"/>
  <c r="V14" i="10" s="1"/>
  <c r="V15" i="10" s="1"/>
  <c r="V16" i="10" s="1"/>
  <c r="V17" i="10" s="1"/>
  <c r="V18" i="10" s="1"/>
  <c r="W21" i="10" l="1"/>
  <c r="Z22" i="10"/>
  <c r="Z21" i="10"/>
  <c r="W4" i="10"/>
  <c r="Z4" i="10"/>
  <c r="Z3" i="10"/>
  <c r="Z24" i="10" l="1"/>
  <c r="Z23" i="10"/>
  <c r="K60" i="1"/>
  <c r="Z25" i="10" l="1"/>
  <c r="Y451" i="1"/>
  <c r="Y60" i="1"/>
  <c r="Z26" i="10" l="1"/>
  <c r="U46" i="4"/>
  <c r="Z27" i="10" l="1"/>
  <c r="W451" i="1"/>
  <c r="Z28" i="10" l="1"/>
  <c r="F16" i="9"/>
  <c r="G15" i="9"/>
  <c r="F15" i="9"/>
  <c r="E18" i="9"/>
  <c r="E15" i="9"/>
  <c r="F6" i="9"/>
  <c r="G6" i="9"/>
  <c r="E6" i="9"/>
  <c r="G18" i="9"/>
  <c r="F18" i="9"/>
  <c r="I18" i="9" l="1"/>
  <c r="I6" i="9"/>
  <c r="I15" i="9"/>
  <c r="Z29" i="10"/>
  <c r="C4" i="8"/>
  <c r="D4" i="8" s="1"/>
  <c r="B5" i="8"/>
  <c r="P37" i="10"/>
  <c r="Q22" i="10"/>
  <c r="N22" i="10"/>
  <c r="T21" i="10"/>
  <c r="Q21" i="10"/>
  <c r="N21" i="10"/>
  <c r="I17" i="10"/>
  <c r="H17" i="10"/>
  <c r="G11" i="10"/>
  <c r="G10" i="10"/>
  <c r="F10" i="10"/>
  <c r="E10" i="10"/>
  <c r="G8" i="10"/>
  <c r="E8" i="10"/>
  <c r="T4" i="10"/>
  <c r="N4" i="10"/>
  <c r="N5" i="10" s="1"/>
  <c r="N6" i="10" s="1"/>
  <c r="N7" i="10" s="1"/>
  <c r="N8" i="10" s="1"/>
  <c r="N9" i="10" s="1"/>
  <c r="N10" i="10" s="1"/>
  <c r="N11" i="10" s="1"/>
  <c r="N12" i="10" s="1"/>
  <c r="N13" i="10" s="1"/>
  <c r="N14" i="10" s="1"/>
  <c r="N15" i="10" s="1"/>
  <c r="N16" i="10" s="1"/>
  <c r="N17" i="10" s="1"/>
  <c r="N18" i="10" s="1"/>
  <c r="M4" i="10"/>
  <c r="M5" i="10" s="1"/>
  <c r="M6" i="10" s="1"/>
  <c r="M7" i="10" s="1"/>
  <c r="M8" i="10" s="1"/>
  <c r="M9" i="10" s="1"/>
  <c r="M10" i="10" s="1"/>
  <c r="M11" i="10" s="1"/>
  <c r="M12" i="10" s="1"/>
  <c r="M13" i="10" s="1"/>
  <c r="M14" i="10" s="1"/>
  <c r="M15" i="10" s="1"/>
  <c r="M16" i="10" s="1"/>
  <c r="M17" i="10" s="1"/>
  <c r="M18" i="10" s="1"/>
  <c r="Q3" i="10"/>
  <c r="G2" i="10"/>
  <c r="F2" i="10"/>
  <c r="G22" i="9"/>
  <c r="F22" i="9"/>
  <c r="E22" i="9"/>
  <c r="G21" i="9"/>
  <c r="F21" i="9"/>
  <c r="E21" i="9"/>
  <c r="G17" i="9"/>
  <c r="F17" i="9"/>
  <c r="E17" i="9"/>
  <c r="E14" i="9"/>
  <c r="F13" i="9"/>
  <c r="G12" i="9"/>
  <c r="G11" i="9"/>
  <c r="F9" i="9"/>
  <c r="E9" i="9"/>
  <c r="G7" i="9"/>
  <c r="F7" i="9"/>
  <c r="E7" i="9"/>
  <c r="G5" i="9"/>
  <c r="F5" i="9"/>
  <c r="E5" i="9"/>
  <c r="F2" i="9"/>
  <c r="Z30" i="10" l="1"/>
  <c r="Z5" i="10"/>
  <c r="T3" i="10"/>
  <c r="B6" i="8"/>
  <c r="B7" i="8" s="1"/>
  <c r="B8" i="8" s="1"/>
  <c r="J10" i="10"/>
  <c r="Q5" i="10"/>
  <c r="Q4" i="10"/>
  <c r="E4" i="8"/>
  <c r="D5" i="8"/>
  <c r="D6" i="8" s="1"/>
  <c r="D7" i="8" s="1"/>
  <c r="D8" i="8" s="1"/>
  <c r="D9" i="8" s="1"/>
  <c r="D10" i="8" s="1"/>
  <c r="D11" i="8" s="1"/>
  <c r="D12" i="8" s="1"/>
  <c r="D13" i="8" s="1"/>
  <c r="D14" i="8" s="1"/>
  <c r="C5" i="8"/>
  <c r="C6" i="8" s="1"/>
  <c r="C7" i="8" s="1"/>
  <c r="C8" i="8" s="1"/>
  <c r="C9" i="8" s="1"/>
  <c r="C10" i="8" s="1"/>
  <c r="C11" i="8" s="1"/>
  <c r="I7" i="9"/>
  <c r="E10" i="9"/>
  <c r="F10" i="9"/>
  <c r="G2" i="9"/>
  <c r="E8" i="9"/>
  <c r="G9" i="9"/>
  <c r="I9" i="9" s="1"/>
  <c r="G10" i="9"/>
  <c r="G13" i="9"/>
  <c r="F8" i="9"/>
  <c r="I17" i="9"/>
  <c r="G14" i="9"/>
  <c r="G8" i="9"/>
  <c r="E16" i="9"/>
  <c r="I5" i="9"/>
  <c r="F14" i="9"/>
  <c r="G16" i="9"/>
  <c r="I22" i="9"/>
  <c r="I23" i="9" s="1"/>
  <c r="Q6" i="10"/>
  <c r="G9" i="10"/>
  <c r="F9" i="10"/>
  <c r="E9" i="10"/>
  <c r="Q23" i="10"/>
  <c r="T22" i="10"/>
  <c r="T5" i="10"/>
  <c r="E11" i="10"/>
  <c r="E2" i="10"/>
  <c r="F8" i="10"/>
  <c r="J8" i="10" s="1"/>
  <c r="F11" i="10"/>
  <c r="F16" i="10"/>
  <c r="E11" i="9"/>
  <c r="E12" i="9"/>
  <c r="I21" i="9"/>
  <c r="E2" i="9"/>
  <c r="F11" i="9"/>
  <c r="I11" i="9" s="1"/>
  <c r="F12" i="9"/>
  <c r="E13" i="9"/>
  <c r="C28" i="7"/>
  <c r="D28" i="7" s="1"/>
  <c r="E28" i="7" s="1"/>
  <c r="F28" i="7" s="1"/>
  <c r="G28" i="7" s="1"/>
  <c r="H28" i="7" s="1"/>
  <c r="C27" i="7"/>
  <c r="D27" i="7" s="1"/>
  <c r="E27" i="7" s="1"/>
  <c r="F27" i="7" s="1"/>
  <c r="G27" i="7" s="1"/>
  <c r="H27" i="7" s="1"/>
  <c r="C26" i="7"/>
  <c r="C25" i="7"/>
  <c r="D25" i="7" s="1"/>
  <c r="E25" i="7" s="1"/>
  <c r="F25" i="7" s="1"/>
  <c r="G25" i="7" s="1"/>
  <c r="H25" i="7" s="1"/>
  <c r="C23" i="7"/>
  <c r="D23" i="7" s="1"/>
  <c r="E23" i="7" s="1"/>
  <c r="F23" i="7" s="1"/>
  <c r="G23" i="7" s="1"/>
  <c r="H23" i="7" s="1"/>
  <c r="C22" i="7"/>
  <c r="C21" i="7"/>
  <c r="D21" i="7" s="1"/>
  <c r="E21" i="7" s="1"/>
  <c r="F21" i="7" s="1"/>
  <c r="G21" i="7" s="1"/>
  <c r="H21" i="7" s="1"/>
  <c r="C20" i="7"/>
  <c r="D20" i="7" s="1"/>
  <c r="E20" i="7" s="1"/>
  <c r="F20" i="7" s="1"/>
  <c r="G20" i="7" s="1"/>
  <c r="H20" i="7" s="1"/>
  <c r="C19" i="7"/>
  <c r="D19" i="7" s="1"/>
  <c r="E19" i="7" s="1"/>
  <c r="F19" i="7" s="1"/>
  <c r="G19" i="7" s="1"/>
  <c r="H19" i="7" s="1"/>
  <c r="C18" i="7"/>
  <c r="D18" i="7" s="1"/>
  <c r="E18" i="7" s="1"/>
  <c r="F18" i="7" s="1"/>
  <c r="G18" i="7" s="1"/>
  <c r="H18" i="7" s="1"/>
  <c r="C17" i="7"/>
  <c r="D17" i="7" s="1"/>
  <c r="E17" i="7" s="1"/>
  <c r="F17" i="7" s="1"/>
  <c r="G17" i="7" s="1"/>
  <c r="H17" i="7" s="1"/>
  <c r="C16" i="7"/>
  <c r="D16" i="7" s="1"/>
  <c r="E16" i="7" s="1"/>
  <c r="F16" i="7" s="1"/>
  <c r="G16" i="7" s="1"/>
  <c r="H16" i="7" s="1"/>
  <c r="C14" i="7"/>
  <c r="D14" i="7" s="1"/>
  <c r="E14" i="7" s="1"/>
  <c r="F14" i="7" s="1"/>
  <c r="G14" i="7" s="1"/>
  <c r="H14" i="7" s="1"/>
  <c r="C13" i="7"/>
  <c r="D13" i="7" s="1"/>
  <c r="E13" i="7" s="1"/>
  <c r="F13" i="7" s="1"/>
  <c r="G13" i="7" s="1"/>
  <c r="H13" i="7" s="1"/>
  <c r="C12" i="7"/>
  <c r="C11" i="7"/>
  <c r="D11" i="7" s="1"/>
  <c r="E11" i="7" s="1"/>
  <c r="F11" i="7" s="1"/>
  <c r="G11" i="7" s="1"/>
  <c r="H11" i="7" s="1"/>
  <c r="C9" i="7"/>
  <c r="D9" i="7" s="1"/>
  <c r="E9" i="7" s="1"/>
  <c r="F9" i="7" s="1"/>
  <c r="G9" i="7" s="1"/>
  <c r="H9" i="7" s="1"/>
  <c r="C8" i="7"/>
  <c r="D8" i="7" s="1"/>
  <c r="E8" i="7" s="1"/>
  <c r="F8" i="7" s="1"/>
  <c r="G8" i="7" s="1"/>
  <c r="H8" i="7" s="1"/>
  <c r="C7" i="7"/>
  <c r="C6" i="7"/>
  <c r="D26" i="7"/>
  <c r="E26" i="7" s="1"/>
  <c r="F26" i="7" s="1"/>
  <c r="G26" i="7" s="1"/>
  <c r="H26" i="7" s="1"/>
  <c r="D22" i="7"/>
  <c r="E22" i="7" s="1"/>
  <c r="F22" i="7" s="1"/>
  <c r="G22" i="7" s="1"/>
  <c r="H22" i="7" s="1"/>
  <c r="D12" i="7"/>
  <c r="E12" i="7" s="1"/>
  <c r="F12" i="7" s="1"/>
  <c r="G12" i="7" s="1"/>
  <c r="H12" i="7" s="1"/>
  <c r="D7" i="7"/>
  <c r="E7" i="7" s="1"/>
  <c r="F7" i="7" s="1"/>
  <c r="G7" i="7" s="1"/>
  <c r="H7" i="7" s="1"/>
  <c r="I14" i="9" l="1"/>
  <c r="J2" i="10"/>
  <c r="I12" i="9"/>
  <c r="Z31" i="10"/>
  <c r="Z6" i="10"/>
  <c r="T6" i="10"/>
  <c r="J9" i="10"/>
  <c r="I13" i="9"/>
  <c r="I2" i="9"/>
  <c r="E24" i="9"/>
  <c r="W6" i="10"/>
  <c r="W7" i="10"/>
  <c r="F4" i="8"/>
  <c r="E5" i="8"/>
  <c r="E6" i="8" s="1"/>
  <c r="E7" i="8" s="1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I16" i="9"/>
  <c r="I10" i="9"/>
  <c r="I8" i="9"/>
  <c r="J11" i="10"/>
  <c r="Q24" i="10"/>
  <c r="N23" i="10"/>
  <c r="G7" i="10"/>
  <c r="F7" i="10"/>
  <c r="E7" i="10"/>
  <c r="T23" i="10"/>
  <c r="Q7" i="10"/>
  <c r="D6" i="7"/>
  <c r="E6" i="7" s="1"/>
  <c r="F6" i="7" s="1"/>
  <c r="G6" i="7" s="1"/>
  <c r="H6" i="7" s="1"/>
  <c r="J7" i="10" l="1"/>
  <c r="Z32" i="10"/>
  <c r="Z7" i="10"/>
  <c r="T7" i="10"/>
  <c r="W8" i="10"/>
  <c r="G4" i="8"/>
  <c r="F5" i="8"/>
  <c r="F6" i="8" s="1"/>
  <c r="F7" i="8" s="1"/>
  <c r="F8" i="8" s="1"/>
  <c r="F9" i="8" s="1"/>
  <c r="F10" i="8" s="1"/>
  <c r="F11" i="8" s="1"/>
  <c r="F12" i="8" s="1"/>
  <c r="F13" i="8" s="1"/>
  <c r="T24" i="10"/>
  <c r="Q8" i="10"/>
  <c r="N24" i="10"/>
  <c r="Q25" i="10"/>
  <c r="G13" i="10"/>
  <c r="E13" i="10"/>
  <c r="F13" i="10"/>
  <c r="S23" i="6"/>
  <c r="Q23" i="6"/>
  <c r="O23" i="6"/>
  <c r="M23" i="6"/>
  <c r="K23" i="6"/>
  <c r="I23" i="6"/>
  <c r="G23" i="6"/>
  <c r="E23" i="6"/>
  <c r="Q16" i="6"/>
  <c r="O16" i="6"/>
  <c r="M16" i="6"/>
  <c r="I16" i="6"/>
  <c r="G16" i="6"/>
  <c r="E16" i="6"/>
  <c r="E18" i="6" s="1"/>
  <c r="E25" i="6" s="1"/>
  <c r="G11" i="6" s="1"/>
  <c r="G18" i="6" s="1"/>
  <c r="G25" i="6" s="1"/>
  <c r="I11" i="6" s="1"/>
  <c r="Z33" i="10" l="1"/>
  <c r="Z8" i="10"/>
  <c r="T8" i="10"/>
  <c r="F14" i="8"/>
  <c r="F15" i="8" s="1"/>
  <c r="F16" i="8" s="1"/>
  <c r="F17" i="8" s="1"/>
  <c r="F18" i="8" s="1"/>
  <c r="F19" i="8" s="1"/>
  <c r="J13" i="10"/>
  <c r="W9" i="10"/>
  <c r="G5" i="8"/>
  <c r="G6" i="8" s="1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H4" i="8"/>
  <c r="N25" i="10"/>
  <c r="T25" i="10"/>
  <c r="Q26" i="10"/>
  <c r="Q9" i="10"/>
  <c r="I18" i="6"/>
  <c r="I25" i="6" s="1"/>
  <c r="K11" i="6" s="1"/>
  <c r="K18" i="6" s="1"/>
  <c r="K25" i="6" s="1"/>
  <c r="M11" i="6" s="1"/>
  <c r="M18" i="6" s="1"/>
  <c r="M25" i="6" s="1"/>
  <c r="O11" i="6" s="1"/>
  <c r="O18" i="6" s="1"/>
  <c r="O25" i="6" s="1"/>
  <c r="Q11" i="6" s="1"/>
  <c r="Q18" i="6" s="1"/>
  <c r="Q25" i="6" s="1"/>
  <c r="U25" i="6" s="1"/>
  <c r="S11" i="6"/>
  <c r="S18" i="6" s="1"/>
  <c r="S25" i="6" s="1"/>
  <c r="Z34" i="10" l="1"/>
  <c r="Z9" i="10"/>
  <c r="T9" i="10"/>
  <c r="W10" i="10"/>
  <c r="H5" i="8"/>
  <c r="H6" i="8" s="1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Q27" i="10"/>
  <c r="T26" i="10"/>
  <c r="Q10" i="10"/>
  <c r="N26" i="10"/>
  <c r="U26" i="5"/>
  <c r="Q26" i="5"/>
  <c r="O26" i="5"/>
  <c r="M26" i="5"/>
  <c r="K26" i="5"/>
  <c r="I26" i="5"/>
  <c r="G26" i="5"/>
  <c r="E26" i="5"/>
  <c r="U15" i="5"/>
  <c r="Q15" i="5"/>
  <c r="O15" i="5"/>
  <c r="M15" i="5"/>
  <c r="K15" i="5"/>
  <c r="I15" i="5"/>
  <c r="G15" i="5"/>
  <c r="E15" i="5"/>
  <c r="E17" i="5" s="1"/>
  <c r="E28" i="5" l="1"/>
  <c r="G11" i="5" s="1"/>
  <c r="Z35" i="10"/>
  <c r="Z36" i="10"/>
  <c r="Z10" i="10"/>
  <c r="T10" i="10"/>
  <c r="W11" i="10"/>
  <c r="N27" i="10"/>
  <c r="Q28" i="10"/>
  <c r="T27" i="10"/>
  <c r="Q11" i="10"/>
  <c r="G17" i="5"/>
  <c r="G28" i="5" s="1"/>
  <c r="I11" i="5" s="1"/>
  <c r="I17" i="5" s="1"/>
  <c r="I28" i="5" s="1"/>
  <c r="K11" i="5" s="1"/>
  <c r="K17" i="5" s="1"/>
  <c r="K28" i="5" s="1"/>
  <c r="M11" i="5" s="1"/>
  <c r="M17" i="5" s="1"/>
  <c r="M28" i="5" s="1"/>
  <c r="O11" i="5" s="1"/>
  <c r="O17" i="5" s="1"/>
  <c r="O28" i="5" s="1"/>
  <c r="S17" i="5"/>
  <c r="S28" i="5" s="1"/>
  <c r="U17" i="5" s="1"/>
  <c r="U28" i="5" s="1"/>
  <c r="Q11" i="5" l="1"/>
  <c r="Q17" i="5" s="1"/>
  <c r="Q28" i="5" s="1"/>
  <c r="Z11" i="10"/>
  <c r="T11" i="10"/>
  <c r="W12" i="10"/>
  <c r="Q29" i="10"/>
  <c r="T28" i="10"/>
  <c r="N28" i="10"/>
  <c r="Q12" i="10"/>
  <c r="S46" i="4"/>
  <c r="Q46" i="4"/>
  <c r="O46" i="4"/>
  <c r="M46" i="4"/>
  <c r="K46" i="4"/>
  <c r="I46" i="4"/>
  <c r="G46" i="4"/>
  <c r="E46" i="4"/>
  <c r="S16" i="4"/>
  <c r="O16" i="4"/>
  <c r="M16" i="4"/>
  <c r="K16" i="4"/>
  <c r="I16" i="4"/>
  <c r="G16" i="4"/>
  <c r="E16" i="4"/>
  <c r="E18" i="4" s="1"/>
  <c r="E48" i="4" s="1"/>
  <c r="G11" i="4" s="1"/>
  <c r="Z12" i="10" l="1"/>
  <c r="T12" i="10"/>
  <c r="W13" i="10"/>
  <c r="E3" i="10"/>
  <c r="F3" i="10"/>
  <c r="G3" i="10"/>
  <c r="T29" i="10"/>
  <c r="Q30" i="10"/>
  <c r="Q13" i="10"/>
  <c r="N29" i="10"/>
  <c r="G18" i="4"/>
  <c r="G48" i="4" s="1"/>
  <c r="I11" i="4" s="1"/>
  <c r="I18" i="4" s="1"/>
  <c r="I48" i="4" s="1"/>
  <c r="K11" i="4" s="1"/>
  <c r="K18" i="4" s="1"/>
  <c r="K48" i="4" s="1"/>
  <c r="M11" i="4" s="1"/>
  <c r="M18" i="4" s="1"/>
  <c r="M48" i="4" s="1"/>
  <c r="O11" i="4" s="1"/>
  <c r="O18" i="4" s="1"/>
  <c r="O48" i="4" s="1"/>
  <c r="S48" i="4" s="1"/>
  <c r="Z13" i="10" l="1"/>
  <c r="T13" i="10"/>
  <c r="W14" i="10"/>
  <c r="J3" i="10"/>
  <c r="F5" i="10"/>
  <c r="G5" i="10"/>
  <c r="E5" i="10"/>
  <c r="Q31" i="10"/>
  <c r="Q14" i="10"/>
  <c r="T30" i="10"/>
  <c r="N30" i="10"/>
  <c r="E12" i="10"/>
  <c r="F12" i="10"/>
  <c r="G12" i="10"/>
  <c r="Q18" i="4"/>
  <c r="Q48" i="4" s="1"/>
  <c r="Q16" i="4"/>
  <c r="J12" i="10" l="1"/>
  <c r="Z14" i="10"/>
  <c r="T14" i="10"/>
  <c r="W15" i="10"/>
  <c r="T31" i="10"/>
  <c r="Q15" i="10"/>
  <c r="Q32" i="10"/>
  <c r="N31" i="10"/>
  <c r="U54" i="3"/>
  <c r="S54" i="3"/>
  <c r="Q54" i="3"/>
  <c r="O54" i="3"/>
  <c r="M54" i="3"/>
  <c r="K54" i="3"/>
  <c r="I54" i="3"/>
  <c r="G54" i="3"/>
  <c r="E54" i="3"/>
  <c r="S30" i="3"/>
  <c r="Q30" i="3"/>
  <c r="O30" i="3"/>
  <c r="M30" i="3"/>
  <c r="K30" i="3"/>
  <c r="I30" i="3"/>
  <c r="G30" i="3"/>
  <c r="E30" i="3"/>
  <c r="E32" i="3" s="1"/>
  <c r="E55" i="3" s="1"/>
  <c r="G10" i="3" s="1"/>
  <c r="G32" i="3" s="1"/>
  <c r="Z15" i="10" l="1"/>
  <c r="T15" i="10"/>
  <c r="G4" i="10"/>
  <c r="F4" i="10"/>
  <c r="E4" i="10"/>
  <c r="W16" i="10"/>
  <c r="Q33" i="10"/>
  <c r="N32" i="10"/>
  <c r="Q16" i="10"/>
  <c r="T32" i="10"/>
  <c r="G55" i="3"/>
  <c r="I10" i="3" s="1"/>
  <c r="I32" i="3" s="1"/>
  <c r="I55" i="3" s="1"/>
  <c r="K10" i="3" s="1"/>
  <c r="K32" i="3" s="1"/>
  <c r="K55" i="3" s="1"/>
  <c r="M10" i="3" s="1"/>
  <c r="M32" i="3" s="1"/>
  <c r="M55" i="3" s="1"/>
  <c r="O10" i="3" s="1"/>
  <c r="O32" i="3" s="1"/>
  <c r="O55" i="3" s="1"/>
  <c r="Q55" i="3"/>
  <c r="S10" i="3" s="1"/>
  <c r="S32" i="3" s="1"/>
  <c r="S55" i="3" s="1"/>
  <c r="U32" i="3" s="1"/>
  <c r="U55" i="3" s="1"/>
  <c r="V10" i="3" s="1"/>
  <c r="V32" i="3" s="1"/>
  <c r="V55" i="3" s="1"/>
  <c r="U32" i="2"/>
  <c r="S32" i="2"/>
  <c r="Q32" i="2"/>
  <c r="O32" i="2"/>
  <c r="M32" i="2"/>
  <c r="K32" i="2"/>
  <c r="I32" i="2"/>
  <c r="G32" i="2"/>
  <c r="E32" i="2"/>
  <c r="E34" i="2" s="1"/>
  <c r="G10" i="2"/>
  <c r="G18" i="2" s="1"/>
  <c r="G34" i="2" s="1"/>
  <c r="G15" i="10" l="1"/>
  <c r="Z16" i="10"/>
  <c r="T16" i="10"/>
  <c r="J4" i="10"/>
  <c r="W18" i="10"/>
  <c r="W17" i="10"/>
  <c r="N33" i="10"/>
  <c r="T33" i="10"/>
  <c r="E6" i="10"/>
  <c r="E15" i="10" s="1"/>
  <c r="G6" i="10"/>
  <c r="F6" i="10"/>
  <c r="F15" i="10" s="1"/>
  <c r="Q18" i="10"/>
  <c r="Q17" i="10"/>
  <c r="Q34" i="10"/>
  <c r="Z17" i="10" l="1"/>
  <c r="Z18" i="10"/>
  <c r="T18" i="10"/>
  <c r="T17" i="10"/>
  <c r="J6" i="10"/>
  <c r="Q35" i="10"/>
  <c r="Q36" i="10"/>
  <c r="N34" i="10"/>
  <c r="T34" i="10"/>
  <c r="S451" i="1"/>
  <c r="N35" i="10" l="1"/>
  <c r="N36" i="10"/>
  <c r="T35" i="10"/>
  <c r="S36" i="10"/>
  <c r="T36" i="10" s="1"/>
  <c r="U451" i="1"/>
  <c r="U60" i="1"/>
  <c r="D4" i="13" s="1"/>
  <c r="J17" i="10" l="1"/>
  <c r="D17" i="10"/>
  <c r="O60" i="1"/>
  <c r="O451" i="1"/>
  <c r="S60" i="1"/>
  <c r="C4" i="13" s="1"/>
  <c r="B4" i="13" l="1"/>
  <c r="B16" i="13" s="1"/>
  <c r="Q451" i="1"/>
  <c r="Q60" i="1"/>
  <c r="W34" i="2" l="1"/>
  <c r="M60" i="1"/>
  <c r="I451" i="1"/>
  <c r="M451" i="1"/>
  <c r="K451" i="1"/>
  <c r="I60" i="1"/>
  <c r="E451" i="1" l="1"/>
  <c r="E60" i="1"/>
  <c r="E62" i="1" s="1"/>
  <c r="G451" i="1"/>
  <c r="G60" i="1"/>
  <c r="E453" i="1" l="1"/>
  <c r="G8" i="1" s="1"/>
  <c r="G62" i="1" s="1"/>
  <c r="G453" i="1" s="1"/>
  <c r="I8" i="1" l="1"/>
  <c r="I62" i="1" s="1"/>
  <c r="I453" i="1" s="1"/>
  <c r="K62" i="1" l="1"/>
  <c r="K453" i="1" s="1"/>
  <c r="M8" i="1" l="1"/>
  <c r="M62" i="1" s="1"/>
  <c r="M453" i="1" s="1"/>
  <c r="O62" i="1" l="1"/>
  <c r="O453" i="1" s="1"/>
  <c r="C2" i="13" s="1"/>
  <c r="C18" i="13" s="1"/>
  <c r="S8" i="1" l="1"/>
  <c r="S62" i="1" s="1"/>
  <c r="S453" i="1" s="1"/>
  <c r="U62" i="1" s="1"/>
  <c r="Q8" i="1"/>
  <c r="Q62" i="1" s="1"/>
  <c r="Q453" i="1" s="1"/>
  <c r="U453" i="1" l="1"/>
  <c r="F4" i="9"/>
  <c r="F23" i="9" s="1"/>
  <c r="G4" i="9"/>
  <c r="G23" i="9" s="1"/>
  <c r="E4" i="9"/>
  <c r="W22" i="10"/>
  <c r="W23" i="10"/>
  <c r="W24" i="10"/>
  <c r="D2" i="13" l="1"/>
  <c r="D18" i="13" s="1"/>
  <c r="E25" i="9"/>
  <c r="E23" i="9"/>
  <c r="Y62" i="1"/>
  <c r="Y453" i="1" s="1"/>
  <c r="W62" i="1"/>
  <c r="W453" i="1" s="1"/>
  <c r="I4" i="9"/>
  <c r="W26" i="10"/>
  <c r="W25" i="10"/>
  <c r="I19" i="9" l="1"/>
  <c r="B27" i="9" s="1"/>
  <c r="B29" i="9" s="1"/>
  <c r="B38" i="9" s="1"/>
  <c r="D25" i="9"/>
  <c r="W27" i="10"/>
  <c r="W28" i="10" l="1"/>
  <c r="W29" i="10" l="1"/>
  <c r="W30" i="10" l="1"/>
  <c r="W31" i="10" l="1"/>
  <c r="W32" i="10" l="1"/>
  <c r="W33" i="10" l="1"/>
  <c r="W34" i="10" l="1"/>
  <c r="W35" i="10" l="1"/>
  <c r="W36" i="10"/>
  <c r="I10" i="2"/>
  <c r="I18" i="2" s="1"/>
  <c r="I34" i="2" s="1"/>
  <c r="K10" i="2" s="1"/>
  <c r="K18" i="2" s="1"/>
  <c r="K34" i="2" s="1"/>
  <c r="M10" i="2" s="1"/>
  <c r="M18" i="2" s="1"/>
  <c r="M34" i="2" s="1"/>
  <c r="O10" i="2" s="1"/>
  <c r="O18" i="2" l="1"/>
  <c r="O34" i="2" s="1"/>
  <c r="Q10" i="2" s="1"/>
  <c r="Q18" i="2" s="1"/>
  <c r="Q34" i="2" s="1"/>
  <c r="B2" i="13"/>
  <c r="B18" i="13" s="1"/>
  <c r="S10" i="2" l="1"/>
  <c r="S18" i="2" s="1"/>
  <c r="S34" i="2" s="1"/>
  <c r="U10" i="2" s="1"/>
  <c r="U18" i="2" s="1"/>
</calcChain>
</file>

<file path=xl/sharedStrings.xml><?xml version="1.0" encoding="utf-8"?>
<sst xmlns="http://schemas.openxmlformats.org/spreadsheetml/2006/main" count="2319" uniqueCount="1450">
  <si>
    <t>10-000-00-0000-1110-000-0000</t>
  </si>
  <si>
    <t>Property Taxes</t>
  </si>
  <si>
    <t>10-000-00-0000-1120-000-0000</t>
  </si>
  <si>
    <t>Specific Ownership</t>
  </si>
  <si>
    <t>10-000-00-0000-1140-000-0000</t>
  </si>
  <si>
    <t>Delinq Pen/int on Taxes</t>
  </si>
  <si>
    <t>10-000-00-0000-1510-000-0000</t>
  </si>
  <si>
    <t>10-000-00-0000-1513-000-0000</t>
  </si>
  <si>
    <t>10-000-00-0000-1514-000-0000</t>
  </si>
  <si>
    <t>Interest on Colotrust +</t>
  </si>
  <si>
    <t>10-000-00-0000-1515-000-0000</t>
  </si>
  <si>
    <t>10-000-00-0000-1516-000-0000</t>
  </si>
  <si>
    <t>Interest on Certificate of Deposit</t>
  </si>
  <si>
    <t>10-000-00-0000-1790-000-0000</t>
  </si>
  <si>
    <t>Vocational Supplies</t>
  </si>
  <si>
    <t>10-000-00-0000-1910-000-0000</t>
  </si>
  <si>
    <t>Utilities</t>
  </si>
  <si>
    <t>10-000-00-0000-1920-000-0000</t>
  </si>
  <si>
    <t>E-Rate Revenue</t>
  </si>
  <si>
    <t>10-000-00-0000-1990-000-0000</t>
  </si>
  <si>
    <t>Other Income</t>
  </si>
  <si>
    <t>10-000-00-0000-1991-000-0000</t>
  </si>
  <si>
    <t>Housing - Rent</t>
  </si>
  <si>
    <t>10-000-00-0000-1992-000-0000</t>
  </si>
  <si>
    <t>Health Ins Reimbursed</t>
  </si>
  <si>
    <t>10-000-00-0000-2010-000-0000</t>
  </si>
  <si>
    <t>Mineral Leases</t>
  </si>
  <si>
    <t>10-000-00-0000-3000-000-3140</t>
  </si>
  <si>
    <t>English Language Proficiency Act</t>
  </si>
  <si>
    <t>10-000-00-0000-3000-000-3160</t>
  </si>
  <si>
    <t>Transportation</t>
  </si>
  <si>
    <t>10-000-00-0000-3010-000-3120</t>
  </si>
  <si>
    <t>Vocational Education</t>
  </si>
  <si>
    <t>10-000-00-0000-3110-000-3110</t>
  </si>
  <si>
    <t>Equalization</t>
  </si>
  <si>
    <t>10-000-00-0000-3951-000-3130</t>
  </si>
  <si>
    <t>E.C.E.A. BOCES</t>
  </si>
  <si>
    <t>10-000-00-0000-3951-000-3150</t>
  </si>
  <si>
    <t>Gifted/Talented ECEA</t>
  </si>
  <si>
    <t>10-000-00-0000-3951-000-3204</t>
  </si>
  <si>
    <t>BOCES Pass-Through HB12-1345 Funds</t>
  </si>
  <si>
    <t>Race to the Top</t>
  </si>
  <si>
    <t>10-000-00-0000-4020-000-4358</t>
  </si>
  <si>
    <t>Reap Srsa Federal</t>
  </si>
  <si>
    <t>10-000-00-0000-4951-000-4010</t>
  </si>
  <si>
    <t>Revenue - Title I</t>
  </si>
  <si>
    <t>10-000-00-0000-4951-000-5048</t>
  </si>
  <si>
    <t>BOCES Pass-Through Perkins</t>
  </si>
  <si>
    <t>10-000-00-0000-5216-000-0000</t>
  </si>
  <si>
    <t>Transfer to Capital Reserve Fund</t>
  </si>
  <si>
    <t>10-000-00-0000-5618-000-0000</t>
  </si>
  <si>
    <t>Allocation to Ins Reserve</t>
  </si>
  <si>
    <t>Transfer to Food Service Fund</t>
  </si>
  <si>
    <t>10-500-00-0070-0110-202-3150</t>
  </si>
  <si>
    <t>10-500-00-0070-0200-202-3150</t>
  </si>
  <si>
    <t>10-500-00-0200-0110-201-0000</t>
  </si>
  <si>
    <t>HS Art Salary Reg</t>
  </si>
  <si>
    <t>10-500-00-0200-0120-204-0000</t>
  </si>
  <si>
    <t>HS Art Salary Sub</t>
  </si>
  <si>
    <t>10-500-00-0200-0200-201-0000</t>
  </si>
  <si>
    <t>HS Art Benefits Reg</t>
  </si>
  <si>
    <t>10-500-00-0200-0200-204-0000</t>
  </si>
  <si>
    <t>HS Art Benefits Sub</t>
  </si>
  <si>
    <t>10-500-00-0200-0600-000-0000</t>
  </si>
  <si>
    <t>HS Art Supplies</t>
  </si>
  <si>
    <t>10-500-00-0830-0110-201-0000</t>
  </si>
  <si>
    <t>HS Physical Ed Salary</t>
  </si>
  <si>
    <t>10-500-00-0830-0120-204-0000</t>
  </si>
  <si>
    <t>10-500-00-0830-0200-201-0000</t>
  </si>
  <si>
    <t>HS Physical Ed Benefits</t>
  </si>
  <si>
    <t>10-500-00-0830-0200-204-0000</t>
  </si>
  <si>
    <t>10-500-00-0830-0600-000-0000</t>
  </si>
  <si>
    <t>HS Physical Ed Supplies</t>
  </si>
  <si>
    <t>10-500-00-1200-0110-201-0000</t>
  </si>
  <si>
    <t>HS Music Salary Reg</t>
  </si>
  <si>
    <t>10-500-00-1200-0120-204-0000</t>
  </si>
  <si>
    <t>HS Music Salary Sub</t>
  </si>
  <si>
    <t>10-500-00-1200-0200-201-0000</t>
  </si>
  <si>
    <t>HS Music Benefits Reg</t>
  </si>
  <si>
    <t>10-500-00-1200-0200-204-0000</t>
  </si>
  <si>
    <t>HS Music Benefits Sub</t>
  </si>
  <si>
    <t>10-500-00-1200-0600-000-0000</t>
  </si>
  <si>
    <t>HS Music Supplies</t>
  </si>
  <si>
    <t>10-500-00-1700-0110-202-3130</t>
  </si>
  <si>
    <t>HS Special Ed Salary</t>
  </si>
  <si>
    <t>10-500-00-1700-0120-204-0000</t>
  </si>
  <si>
    <t>10-500-00-1700-0200-202-0000</t>
  </si>
  <si>
    <t>Hs Special Ed Benefits Reg</t>
  </si>
  <si>
    <t>10-500-00-1700-0200-202-3130</t>
  </si>
  <si>
    <t>10-500-00-1700-0200-204-0000</t>
  </si>
  <si>
    <t>HS Special Ed Benefits</t>
  </si>
  <si>
    <t>10-500-00-1790-0120-204-0000</t>
  </si>
  <si>
    <t>HS Title 1 Salary Sub</t>
  </si>
  <si>
    <t>10-500-00-1790-0200-204-0000</t>
  </si>
  <si>
    <t>HS Title 1 Benefits Sub</t>
  </si>
  <si>
    <t>10-501-00-0010-0110-201-0000</t>
  </si>
  <si>
    <t>Elem Teacher Salary</t>
  </si>
  <si>
    <t>10-501-00-0010-0120-204-0000</t>
  </si>
  <si>
    <t>Elem Substitute Salary</t>
  </si>
  <si>
    <t>10-501-00-0010-0120-204-3204</t>
  </si>
  <si>
    <t>Elem Substitute Salary - HB12-1345</t>
  </si>
  <si>
    <t>10-501-00-0010-0200-201-0000</t>
  </si>
  <si>
    <t>Elem Benefits Reg</t>
  </si>
  <si>
    <t>10-501-00-0010-0200-204-0000</t>
  </si>
  <si>
    <t>Elem Benefits Sub</t>
  </si>
  <si>
    <t>Elem Professional Services</t>
  </si>
  <si>
    <t>10-501-00-0010-0500-000-0000</t>
  </si>
  <si>
    <t>Elem Purchased</t>
  </si>
  <si>
    <t>10-501-00-0010-0580-000-0000</t>
  </si>
  <si>
    <t>Elem Travel &amp; Registration</t>
  </si>
  <si>
    <t>10-501-00-0010-0581-000-0000</t>
  </si>
  <si>
    <t>Elementary Field Trips</t>
  </si>
  <si>
    <t>10-501-00-0010-0600-000-0000</t>
  </si>
  <si>
    <t>10-501-00-0040-0110-201-0000</t>
  </si>
  <si>
    <t>10-501-00-0040-0110-201-3141</t>
  </si>
  <si>
    <t>CPP Regular Salary</t>
  </si>
  <si>
    <t>10-501-00-0040-0120-204-0000</t>
  </si>
  <si>
    <t>Preschool Salary Sub</t>
  </si>
  <si>
    <t>10-501-00-0040-0120-204-3141</t>
  </si>
  <si>
    <t>CPP Salary Sub</t>
  </si>
  <si>
    <t>10-501-00-0040-0200-201-0000</t>
  </si>
  <si>
    <t>10-501-00-0040-0200-201-3141</t>
  </si>
  <si>
    <t>CPP Benefits Reg</t>
  </si>
  <si>
    <t>Preschool Benefits Sub</t>
  </si>
  <si>
    <t>CPP Benefits Sub</t>
  </si>
  <si>
    <t>10-501-00-0040-0500-000-0000</t>
  </si>
  <si>
    <t>Preschool Purchased Services</t>
  </si>
  <si>
    <t>10-501-00-0040-0500-000-3141</t>
  </si>
  <si>
    <t>CPP Purchased Services</t>
  </si>
  <si>
    <t>10-501-00-0040-0580-000-0000</t>
  </si>
  <si>
    <t>Preschool Travel &amp; Regist</t>
  </si>
  <si>
    <t>10-501-00-0040-0580-000-3141</t>
  </si>
  <si>
    <t>10-501-00-0040-0600-000-0000</t>
  </si>
  <si>
    <t>Preschool Supplies</t>
  </si>
  <si>
    <t>10-501-00-0040-0600-000-3141</t>
  </si>
  <si>
    <t>CPP Supplies</t>
  </si>
  <si>
    <t>10-501-00-0040-0810-000-0000</t>
  </si>
  <si>
    <t>Preschool Dues &amp; Fees</t>
  </si>
  <si>
    <t>10-501-00-0040-0810-000-3141</t>
  </si>
  <si>
    <t>CPP Dues &amp; Fees</t>
  </si>
  <si>
    <t>10-501-00-0200-0110-201-0000</t>
  </si>
  <si>
    <t>Elem Art Salary Reg</t>
  </si>
  <si>
    <t>10-501-00-0200-0120-204-0000</t>
  </si>
  <si>
    <t>Elem Art Salary Sub</t>
  </si>
  <si>
    <t>10-501-00-0200-0200-201-0000</t>
  </si>
  <si>
    <t>Elem Art Benefits Reg</t>
  </si>
  <si>
    <t>10-501-00-0200-0200-204-0000</t>
  </si>
  <si>
    <t>Elem Art Benefits Sub</t>
  </si>
  <si>
    <t>10-501-00-0200-0600-000-0000</t>
  </si>
  <si>
    <t>Elem Art Supplies</t>
  </si>
  <si>
    <t>10-501-00-0830-0110-201-0000</t>
  </si>
  <si>
    <t>Elem Physical Ed Salary</t>
  </si>
  <si>
    <t>10-501-00-0830-0120-204-0000</t>
  </si>
  <si>
    <t>10-501-00-0830-0200-201-0000</t>
  </si>
  <si>
    <t>10-501-00-0830-0200-204-0000</t>
  </si>
  <si>
    <t>10-501-00-0830-0600-000-0000</t>
  </si>
  <si>
    <t>Elem Physical Ed Supplies</t>
  </si>
  <si>
    <t>10-501-00-1200-0110-201-0000</t>
  </si>
  <si>
    <t>Elem Music Salary Reg</t>
  </si>
  <si>
    <t>10-501-00-1200-0120-204-0000</t>
  </si>
  <si>
    <t>Elem Music Salary Sub</t>
  </si>
  <si>
    <t>10-501-00-1200-0200-201-0000</t>
  </si>
  <si>
    <t>Elem Music Benefits</t>
  </si>
  <si>
    <t>10-501-00-1200-0200-204-0000</t>
  </si>
  <si>
    <t>10-501-00-1200-0600-000-0000</t>
  </si>
  <si>
    <t>Elem Music Supplies</t>
  </si>
  <si>
    <t>10-501-00-1700-0110-202-3130</t>
  </si>
  <si>
    <t>10-501-00-1700-0120-204-3130</t>
  </si>
  <si>
    <t>10-501-00-1700-0200-202-3130</t>
  </si>
  <si>
    <t>10-501-00-1700-0200-204-3130</t>
  </si>
  <si>
    <t>10-501-00-1700-0600-000-3130</t>
  </si>
  <si>
    <t>Elem Special Ed Supplies</t>
  </si>
  <si>
    <t>10-501-00-1790-0110-206-4010</t>
  </si>
  <si>
    <t>Elem Title I Salary Reg</t>
  </si>
  <si>
    <t>10-501-00-1790-0110-206-4358</t>
  </si>
  <si>
    <t>Elem Reap Salary</t>
  </si>
  <si>
    <t>10-501-00-1790-0120-204-0000</t>
  </si>
  <si>
    <t>Elem Title 1 Salary Sub</t>
  </si>
  <si>
    <t>10-501-00-1790-0200-204-0000</t>
  </si>
  <si>
    <t>Elem Title 1 Benefits Sub</t>
  </si>
  <si>
    <t>REAP Health Insurance</t>
  </si>
  <si>
    <t>10-501-00-1790-0200-206-4010</t>
  </si>
  <si>
    <t>10-501-00-1790-0200-206-4358</t>
  </si>
  <si>
    <t>10-501-00-1800-0110-201-0000</t>
  </si>
  <si>
    <t>Athletic/sports Salary</t>
  </si>
  <si>
    <t>10-501-00-1800-0200-201-0000</t>
  </si>
  <si>
    <t>Athletic/sports Benefits</t>
  </si>
  <si>
    <t>10-501-00-1800-0399-000-0000</t>
  </si>
  <si>
    <t>10-501-00-1800-0500-000-0000</t>
  </si>
  <si>
    <t>Athletic/sports Purch</t>
  </si>
  <si>
    <t>10-501-00-1800-0580-000-0000</t>
  </si>
  <si>
    <t>10-501-00-1800-0600-000-0000</t>
  </si>
  <si>
    <t>Athletic/sports Supplies</t>
  </si>
  <si>
    <t>10-501-00-1800-0810-000-0000</t>
  </si>
  <si>
    <t>Athletic/sports Dues</t>
  </si>
  <si>
    <t>10-501-00-1900-0110-201-0000</t>
  </si>
  <si>
    <t>Non Athletic Cocurr Sal</t>
  </si>
  <si>
    <t>10-501-00-1900-0150-201-0000</t>
  </si>
  <si>
    <t>Non Athl Cocurr Add'l</t>
  </si>
  <si>
    <t>10-501-00-1900-0200-201-0000</t>
  </si>
  <si>
    <t>Non Athletic Cocurr</t>
  </si>
  <si>
    <t>10-501-00-1900-0600-000-0000</t>
  </si>
  <si>
    <t>10-501-00-1900-0810-000-0000</t>
  </si>
  <si>
    <t>Non Athletic Cocurr Dues/fees</t>
  </si>
  <si>
    <t>10-501-00-2120-0110-211-0000</t>
  </si>
  <si>
    <t>Counselor Salary Reg</t>
  </si>
  <si>
    <t>10-501-00-2120-0200-211-0000</t>
  </si>
  <si>
    <t>Counselor Benefits Reg</t>
  </si>
  <si>
    <t>10-501-00-2120-0500-000-0000</t>
  </si>
  <si>
    <t>10-501-00-2120-0580-000-0000</t>
  </si>
  <si>
    <t>Counselor Travel &amp;</t>
  </si>
  <si>
    <t>10-501-00-2120-0600-000-0000</t>
  </si>
  <si>
    <t>Counselor Supplies</t>
  </si>
  <si>
    <t>10-501-00-2222-0110-216-0000</t>
  </si>
  <si>
    <t>Library Svcs Salary Reg</t>
  </si>
  <si>
    <t>10-501-00-2222-0130-216-0000</t>
  </si>
  <si>
    <t>Library Svcs Overtime</t>
  </si>
  <si>
    <t>10-501-00-2222-0200-216-0000</t>
  </si>
  <si>
    <t>Library Svcs Benefits</t>
  </si>
  <si>
    <t>10-501-00-2222-0500-000-0000</t>
  </si>
  <si>
    <t>Library Svcs Purchased Svcs</t>
  </si>
  <si>
    <t>10-501-00-2222-0600-000-0000</t>
  </si>
  <si>
    <t>Library Svcs Supplies</t>
  </si>
  <si>
    <t>10-501-00-2222-0650-000-0000</t>
  </si>
  <si>
    <t>Library Svcs Elec Media Mat</t>
  </si>
  <si>
    <t>10-501-00-2400-0110-506-0000</t>
  </si>
  <si>
    <t>Secr Support Svcs</t>
  </si>
  <si>
    <t>10-501-00-2400-0130-506-0000</t>
  </si>
  <si>
    <t>Secr Support Overtime</t>
  </si>
  <si>
    <t>10-501-00-2400-0200-506-0000</t>
  </si>
  <si>
    <t>10-501-00-2400-0580-000-0000</t>
  </si>
  <si>
    <t>Secr Support Svcs Travel/reg</t>
  </si>
  <si>
    <t>10-501-00-2400-0600-000-0000</t>
  </si>
  <si>
    <t>10-501-00-2600-0110-608-0000</t>
  </si>
  <si>
    <t>Operating/maint Salary</t>
  </si>
  <si>
    <t>10-501-00-2600-0120-600-0000</t>
  </si>
  <si>
    <t>10-501-00-2600-0200-608-0000</t>
  </si>
  <si>
    <t>10-501-00-2600-0500-000-0000</t>
  </si>
  <si>
    <t>Operating/maint Purch</t>
  </si>
  <si>
    <t>10-501-00-2600-0580-000-0000</t>
  </si>
  <si>
    <t>Operating/main Travel/regist</t>
  </si>
  <si>
    <t>10-501-00-2600-0600-000-0000</t>
  </si>
  <si>
    <t>10-501-00-2600-0620-000-0000</t>
  </si>
  <si>
    <t>Operating/maint Utilities</t>
  </si>
  <si>
    <t>10-501-00-2690-0500-000-0000</t>
  </si>
  <si>
    <t>Housing Purchased</t>
  </si>
  <si>
    <t>10-501-00-2690-0600-000-0000</t>
  </si>
  <si>
    <t>Housing Supplies</t>
  </si>
  <si>
    <t>10-501-00-2690-0620-000-0000</t>
  </si>
  <si>
    <t>Housing Utilities</t>
  </si>
  <si>
    <t>10-501-00-2700-0110-602-0000</t>
  </si>
  <si>
    <t>Student Trans Salary</t>
  </si>
  <si>
    <t>10-501-00-2700-0110-602-3130</t>
  </si>
  <si>
    <t>10-501-00-2700-0120-600-0000</t>
  </si>
  <si>
    <t>10-501-00-2700-0150-602-0000</t>
  </si>
  <si>
    <t>Student Trans Add'l Sal</t>
  </si>
  <si>
    <t>10-501-00-2700-0200-600-0000</t>
  </si>
  <si>
    <t>Student Trans Benefits</t>
  </si>
  <si>
    <t>10-501-00-2700-0200-602-0000</t>
  </si>
  <si>
    <t>10-501-00-2700-0200-602-3130</t>
  </si>
  <si>
    <t>Student Trans Benefits Reg</t>
  </si>
  <si>
    <t>10-501-00-2700-0220-629-0000</t>
  </si>
  <si>
    <t>10-501-00-2700-0500-000-0000</t>
  </si>
  <si>
    <t>Student Trans</t>
  </si>
  <si>
    <t>10-501-00-2700-0500-000-3130</t>
  </si>
  <si>
    <t>Student Trans Prchsd Svcs</t>
  </si>
  <si>
    <t>10-501-00-2700-0600-000-0000</t>
  </si>
  <si>
    <t>Student Trans Supplies</t>
  </si>
  <si>
    <t>10-501-00-2700-0626-000-0000</t>
  </si>
  <si>
    <t>Transportation Fuels</t>
  </si>
  <si>
    <t>10-502-00-0030-0110-201-0000</t>
  </si>
  <si>
    <t>10-502-00-0030-0120-204-0000</t>
  </si>
  <si>
    <t>HS General Salary Sub</t>
  </si>
  <si>
    <t>10-502-00-0030-0200-201-0000</t>
  </si>
  <si>
    <t>HS General Benefits</t>
  </si>
  <si>
    <t>10-502-00-0030-0200-204-0000</t>
  </si>
  <si>
    <t>10-502-00-0030-0340-000-0000</t>
  </si>
  <si>
    <t>HS General Assemblies</t>
  </si>
  <si>
    <t>10-502-00-0030-0500-000-0000</t>
  </si>
  <si>
    <t>Hs General Purchased</t>
  </si>
  <si>
    <t>10-502-00-0030-0565-000-0000</t>
  </si>
  <si>
    <t>10-502-00-0030-0580-000-0000</t>
  </si>
  <si>
    <t>HS General Field Trips</t>
  </si>
  <si>
    <t>10-502-00-0030-0600-000-0000</t>
  </si>
  <si>
    <t>HS General Supplies</t>
  </si>
  <si>
    <t>10-502-00-0100-0110-201-3120</t>
  </si>
  <si>
    <t>HS Agriculture Grant</t>
  </si>
  <si>
    <t>10-502-00-0100-0110-210-0000</t>
  </si>
  <si>
    <t>HS Agriculture Salary Extra</t>
  </si>
  <si>
    <t>10-502-00-0100-0120-204-0000</t>
  </si>
  <si>
    <t>Agriculture Salary</t>
  </si>
  <si>
    <t>10-502-00-0100-0200-201-0000</t>
  </si>
  <si>
    <t>Vo Ag Benefits Reg</t>
  </si>
  <si>
    <t>10-502-00-0100-0200-201-3120</t>
  </si>
  <si>
    <t>10-502-00-0100-0200-204-0000</t>
  </si>
  <si>
    <t>HS Agriculture Benefits</t>
  </si>
  <si>
    <t>10-502-00-0100-0200-210-0000</t>
  </si>
  <si>
    <t>10-502-00-0100-0580-000-0000</t>
  </si>
  <si>
    <t>HS Agriculture Travel &amp; Reg</t>
  </si>
  <si>
    <t>10-502-00-0100-0580-000-5048</t>
  </si>
  <si>
    <t>Carl Perkins Travel &amp; Registrations</t>
  </si>
  <si>
    <t>10-502-00-0100-0600-000-0000</t>
  </si>
  <si>
    <t>HS Agriculture Supplies</t>
  </si>
  <si>
    <t>10-502-00-0100-0735-000-0000</t>
  </si>
  <si>
    <t>Hs Agriculture</t>
  </si>
  <si>
    <t>10-502-00-0300-0120-204-0000</t>
  </si>
  <si>
    <t>HS Business Salary Sub</t>
  </si>
  <si>
    <t>10-502-00-0300-0200-201-0000</t>
  </si>
  <si>
    <t>HS Business Benefits</t>
  </si>
  <si>
    <t>10-502-00-0300-0200-204-0000</t>
  </si>
  <si>
    <t>10-502-00-0300-0339-000-0000</t>
  </si>
  <si>
    <t>Business Professional</t>
  </si>
  <si>
    <t>10-502-00-0300-0580-000-0000</t>
  </si>
  <si>
    <t>HS Business Travel &amp; Reg</t>
  </si>
  <si>
    <t>10-502-00-0300-0580-000-5048</t>
  </si>
  <si>
    <t>Hs Business C Perkins Grant</t>
  </si>
  <si>
    <t>10-502-00-0300-0600-000-0000</t>
  </si>
  <si>
    <t>HS Business Supplies</t>
  </si>
  <si>
    <t>10-502-00-0500-0110-201-0000</t>
  </si>
  <si>
    <t>HS English/La Salary</t>
  </si>
  <si>
    <t>10-502-00-0500-0120-204-0000</t>
  </si>
  <si>
    <t>10-502-00-0500-0200-201-0000</t>
  </si>
  <si>
    <t>HS English/La Benefits</t>
  </si>
  <si>
    <t>10-502-00-0500-0200-204-0000</t>
  </si>
  <si>
    <t>10-502-00-0500-0580-000-0000</t>
  </si>
  <si>
    <t>Hs English/la Travel &amp; Regist</t>
  </si>
  <si>
    <t>10-502-00-0500-0600-000-0000</t>
  </si>
  <si>
    <t>HS English/La Supplies</t>
  </si>
  <si>
    <t>10-502-00-0800-0110-201-0000</t>
  </si>
  <si>
    <t>HS Health Educ Salary</t>
  </si>
  <si>
    <t>10-502-00-0800-0200-201-0000</t>
  </si>
  <si>
    <t>HS Health Educ Benefits</t>
  </si>
  <si>
    <t>10-502-00-1100-0110-201-0000</t>
  </si>
  <si>
    <t>HS Mathematics Salary</t>
  </si>
  <si>
    <t>10-502-00-1100-0120-204-0000</t>
  </si>
  <si>
    <t>10-502-00-1100-0200-201-0000</t>
  </si>
  <si>
    <t>10-502-00-1100-0200-204-0000</t>
  </si>
  <si>
    <t>10-502-00-1100-0600-000-0000</t>
  </si>
  <si>
    <t>Hs Mathematics Supplies</t>
  </si>
  <si>
    <t>10-502-00-1330-0110-201-0000</t>
  </si>
  <si>
    <t>HS Science Salary Reg</t>
  </si>
  <si>
    <t>10-502-00-1330-0120-204-0000</t>
  </si>
  <si>
    <t>HS Science Salary Sub</t>
  </si>
  <si>
    <t>10-502-00-1330-0200-201-0000</t>
  </si>
  <si>
    <t>HS Science Benefits</t>
  </si>
  <si>
    <t>10-502-00-1330-0200-204-0000</t>
  </si>
  <si>
    <t>10-502-00-1330-0580-000-0000</t>
  </si>
  <si>
    <t>HS Science Travel &amp; Reg</t>
  </si>
  <si>
    <t>10-502-00-1330-0600-000-0000</t>
  </si>
  <si>
    <t>HS Science Supplies</t>
  </si>
  <si>
    <t>10-502-00-1500-0110-201-0000</t>
  </si>
  <si>
    <t>HS Soc Studies Salary</t>
  </si>
  <si>
    <t>10-502-00-1500-0120-204-0000</t>
  </si>
  <si>
    <t>10-502-00-1500-0200-201-0000</t>
  </si>
  <si>
    <t>HS Soc Studies Benefits</t>
  </si>
  <si>
    <t>10-502-00-1500-0200-204-0000</t>
  </si>
  <si>
    <t>10-600-00-2300-0200-100-0000</t>
  </si>
  <si>
    <t>Supt Support Svcs Ben Vaca/Sick</t>
  </si>
  <si>
    <t>10-600-00-2300-0200-101-0000</t>
  </si>
  <si>
    <t>10-600-00-2300-0339-000-0000</t>
  </si>
  <si>
    <t>Supt Support Other Professional Ser</t>
  </si>
  <si>
    <t>10-600-00-2300-0500-000-0000</t>
  </si>
  <si>
    <t>10-600-00-2300-0580-000-0000</t>
  </si>
  <si>
    <t>10-600-00-2300-0600-000-0000</t>
  </si>
  <si>
    <t>10-600-00-2300-0800-000-0000</t>
  </si>
  <si>
    <t>Supt Support Svc Other</t>
  </si>
  <si>
    <t>10-600-00-2320-0311-000-0000</t>
  </si>
  <si>
    <t>Treasurer's Collection</t>
  </si>
  <si>
    <t>10-600-00-2320-0313-000-0000</t>
  </si>
  <si>
    <t>Banking Service Fees</t>
  </si>
  <si>
    <t>10-600-00-2320-0331-000-0000</t>
  </si>
  <si>
    <t>Legal Services</t>
  </si>
  <si>
    <t>10-600-00-2320-0332-000-0000</t>
  </si>
  <si>
    <t>Audit Services</t>
  </si>
  <si>
    <t>10-600-00-2320-0390-000-0000</t>
  </si>
  <si>
    <t>Purchased Prof &amp; Tech Svcs</t>
  </si>
  <si>
    <t>10-600-00-2320-0540-000-0000</t>
  </si>
  <si>
    <t>Advertising</t>
  </si>
  <si>
    <t>10-600-00-2320-0580-000-0000</t>
  </si>
  <si>
    <t>10-600-00-2320-0591-000-0000</t>
  </si>
  <si>
    <t>BOCES Services</t>
  </si>
  <si>
    <t>10-600-00-2320-0591-000-4413</t>
  </si>
  <si>
    <t>BOCES Services - Race to the Top Grant</t>
  </si>
  <si>
    <t>10-600-00-2320-0610-000-0000</t>
  </si>
  <si>
    <t>10-600-00-2320-0632-000-0000</t>
  </si>
  <si>
    <t>Rememberances</t>
  </si>
  <si>
    <t>10-600-00-2320-0810-000-0000</t>
  </si>
  <si>
    <t>10-600-00-2500-0110-501-0000</t>
  </si>
  <si>
    <t>Business Supp Svc</t>
  </si>
  <si>
    <t>10-600-00-2500-0200-501-0000</t>
  </si>
  <si>
    <t>10-600-00-2500-0580-000-0000</t>
  </si>
  <si>
    <t>10-600-00-2500-0600-000-0000</t>
  </si>
  <si>
    <t>10-800-00-1700-0566-000-3130</t>
  </si>
  <si>
    <t>Out of Dist Pupil Placement</t>
  </si>
  <si>
    <t>Beginning Fund Balance</t>
  </si>
  <si>
    <t>Total Revenues</t>
  </si>
  <si>
    <t>Total Available Resources</t>
  </si>
  <si>
    <t>June 30, 2013</t>
  </si>
  <si>
    <t>Actual Amounts</t>
  </si>
  <si>
    <t>Total Expenditures</t>
  </si>
  <si>
    <t>Ending Fund Balance</t>
  </si>
  <si>
    <t>June 30, 2012</t>
  </si>
  <si>
    <t>ARICKAREE SCHOOL DISTRICT</t>
  </si>
  <si>
    <t>General Fund</t>
  </si>
  <si>
    <t>10-000-00-0000-3210-000-3210</t>
  </si>
  <si>
    <t>10-000-00-0000-3951-000-3192</t>
  </si>
  <si>
    <t>BOCES Pass-Through UIP Grant</t>
  </si>
  <si>
    <t>10-000-00-0000-4000-000-4410</t>
  </si>
  <si>
    <t>CDE Ed Jobs Bill</t>
  </si>
  <si>
    <t>10-000-00-0000-4951-000-4367</t>
  </si>
  <si>
    <t>Revenue - ARRA - BOCES</t>
  </si>
  <si>
    <t>10-500-00-0200-0735-000-0000</t>
  </si>
  <si>
    <t>HS Art Equipment</t>
  </si>
  <si>
    <t>10-500-00-1200-0500-000-0000</t>
  </si>
  <si>
    <t xml:space="preserve">HS Music Purchased Services </t>
  </si>
  <si>
    <t>HS Music Travel and Registration</t>
  </si>
  <si>
    <t>10-500-00-1200-0735-000-0000</t>
  </si>
  <si>
    <t>HS Music Equipment (Under $5,000)</t>
  </si>
  <si>
    <t>10-500-00-1700-0566-000-0000</t>
  </si>
  <si>
    <t>HS Special Ed OODS Withholding</t>
  </si>
  <si>
    <t>10-501-00-0010-0110-000-4367</t>
  </si>
  <si>
    <t>Elem Salary ARRA BOCES</t>
  </si>
  <si>
    <t>10-501-00-0010-0810-000-0000</t>
  </si>
  <si>
    <t>Elem Dues and Fees</t>
  </si>
  <si>
    <t>10-501-00-0040-0140-201-0000</t>
  </si>
  <si>
    <t>Preschool Leave Salary Reg</t>
  </si>
  <si>
    <t>10-501-00-1200-0500-000-0000</t>
  </si>
  <si>
    <t>10-501-00-1200-0580-000-0000</t>
  </si>
  <si>
    <t>Elem Music Purchased Services</t>
  </si>
  <si>
    <t>Elem Music Travel and Registration</t>
  </si>
  <si>
    <t>10-501-00-1700-0580-000-3130</t>
  </si>
  <si>
    <t>Elem Special Ed Travel and Registration</t>
  </si>
  <si>
    <t>10-501-00-1790-0110-206-0000</t>
  </si>
  <si>
    <t>Elem Title I Salary - Non Grant</t>
  </si>
  <si>
    <t>REAP SRSA Fed - Health</t>
  </si>
  <si>
    <t>10-501-00-1800-0200-204-0000</t>
  </si>
  <si>
    <t>Athletic-sports Benefits Sub</t>
  </si>
  <si>
    <t>10-501-00-1800-0735-000-0000</t>
  </si>
  <si>
    <t>10-501-00-1900-0500-000-0000</t>
  </si>
  <si>
    <t>10-501-00-2120-0110-210-0000</t>
  </si>
  <si>
    <t>Counselor Salary Extra</t>
  </si>
  <si>
    <t>10-501-00-2120-0200-210-0000</t>
  </si>
  <si>
    <t>Counselor Extra Pay</t>
  </si>
  <si>
    <t>10-501-00-2222-0810-000-0000</t>
  </si>
  <si>
    <t>Library Svcs Dues and Fees</t>
  </si>
  <si>
    <t>10-501-00-2400-0150-506-0000</t>
  </si>
  <si>
    <t>Secr Services Additional Salary</t>
  </si>
  <si>
    <t>10-501-00-2600-0200-623-0000</t>
  </si>
  <si>
    <t>10-501-00-2690-0730-000-0000</t>
  </si>
  <si>
    <t>Housing Capitalized</t>
  </si>
  <si>
    <t>10-501-00-2700-0130-629-0000</t>
  </si>
  <si>
    <t>Student Trans Overtime</t>
  </si>
  <si>
    <t>10-501-00-2700-0200-629-0000</t>
  </si>
  <si>
    <t>10-501-00-2700-0220-000-0000</t>
  </si>
  <si>
    <t>Health Insurance - Unpaid Claims</t>
  </si>
  <si>
    <t>10-501-00-2700-0580-000-0000</t>
  </si>
  <si>
    <t>Student Trans Travel and Registration</t>
  </si>
  <si>
    <t>10-502-00-0300-0110-201-0000</t>
  </si>
  <si>
    <t>10-502-00-0300-0110-210-0000</t>
  </si>
  <si>
    <t>HS Business Salary Reg</t>
  </si>
  <si>
    <t>HS Business Salary</t>
  </si>
  <si>
    <t>10-502-00-0800-0120-204-0000</t>
  </si>
  <si>
    <t>HS Health Educ Salary Sub</t>
  </si>
  <si>
    <t>10-502-00-0800-0200-204-0000</t>
  </si>
  <si>
    <t>10-502-00-0800-0600-000-0000</t>
  </si>
  <si>
    <t>HS Health Educ Benefits Sub</t>
  </si>
  <si>
    <t>HS Health Educ Supplies</t>
  </si>
  <si>
    <t>10-502-00-1100-0580-000-0000</t>
  </si>
  <si>
    <t>HS Mathematics Travel and Registration</t>
  </si>
  <si>
    <t>10-502-00-1500-0580-000-0000</t>
  </si>
  <si>
    <t>HS Soc Studies Travel and Registration</t>
  </si>
  <si>
    <t>10-600-00-2300-0735-000-0000</t>
  </si>
  <si>
    <t>10-600-00-2300-0810-000-0000</t>
  </si>
  <si>
    <t>Supt Support Svc Dues</t>
  </si>
  <si>
    <t>10-600-00-2320-0312-000-0000</t>
  </si>
  <si>
    <t>Election Fees</t>
  </si>
  <si>
    <t>10-600-00-2500-0150-501-0000</t>
  </si>
  <si>
    <t>Business Supp Additional Salary</t>
  </si>
  <si>
    <t>10-501-00-2600-0130-608-0000</t>
  </si>
  <si>
    <t>June 30, 2015</t>
  </si>
  <si>
    <t>HS Special Ed Salary Assist</t>
  </si>
  <si>
    <t>HS Sp Ed Benefits Assist</t>
  </si>
  <si>
    <t>10-500-00-1700-0110-202-0000</t>
  </si>
  <si>
    <t>Hs Special Ed Salary - Grant</t>
  </si>
  <si>
    <t>Hs Special Ed Salary Sub</t>
  </si>
  <si>
    <t>10-500-00-1700-0200-204-3130</t>
  </si>
  <si>
    <t>Hs Special Ed Benefits Sub</t>
  </si>
  <si>
    <t>10-500-00-1700-0600-000-0000</t>
  </si>
  <si>
    <t>Hs Special Ed Supplies</t>
  </si>
  <si>
    <t>Preschool Benefits</t>
  </si>
  <si>
    <t>10-501-00-0200-0580-000-0000</t>
  </si>
  <si>
    <t>Elem Art Travel &amp; Regist</t>
  </si>
  <si>
    <t>Elem Physical Ed Salary Sub</t>
  </si>
  <si>
    <t>Elem Music Benefits Sub</t>
  </si>
  <si>
    <t>Elem Special Ed Salary Reg</t>
  </si>
  <si>
    <t>Elem Special Ed Salary Sub</t>
  </si>
  <si>
    <t>10-501-00-1700-0200-416-3130</t>
  </si>
  <si>
    <t>Elem Special Ed Benefits Assist</t>
  </si>
  <si>
    <t>10-501-00-1700-0500-000-3130</t>
  </si>
  <si>
    <t>Elem Special Ed Purch Svcs</t>
  </si>
  <si>
    <t>Elem Title I Benefits Reg</t>
  </si>
  <si>
    <t>10-501-00-1900-0580-000-0000</t>
  </si>
  <si>
    <t>Non Athletic Cocurr Travel &amp; Reg</t>
  </si>
  <si>
    <t>10-501-00-2120-0810-000-0000</t>
  </si>
  <si>
    <t>Counselor Dues &amp; Fees</t>
  </si>
  <si>
    <t>10-501-00-2222-0580-000-0000</t>
  </si>
  <si>
    <t>Library Svcs Travel &amp; Regist</t>
  </si>
  <si>
    <t>10-502-00-0300-0810-000-0000</t>
  </si>
  <si>
    <t>Hs Business Dues &amp; Fees</t>
  </si>
  <si>
    <t>10-502-00-0800-0500-000-0000</t>
  </si>
  <si>
    <t>HS Health Educ Purchased Services</t>
  </si>
  <si>
    <t>10-502-00-1500-0600-000-0000</t>
  </si>
  <si>
    <t>HS Soc Studies Supplies</t>
  </si>
  <si>
    <t>10-600-00-2300-0120-204-0000</t>
  </si>
  <si>
    <t xml:space="preserve">Supt Support Svcs Salary </t>
  </si>
  <si>
    <t>10-500-00-1200-0580-000-0000</t>
  </si>
  <si>
    <t>FY 2013 ACTUAL</t>
  </si>
  <si>
    <t>FY 2012 ACTUAL</t>
  </si>
  <si>
    <t>Operating/maint Supplies</t>
  </si>
  <si>
    <t>10-500-00-1600-0110-201-0000</t>
  </si>
  <si>
    <t>Hs Computer Tech Salary Reg</t>
  </si>
  <si>
    <t>10-500-00-1600-0120-204-0000</t>
  </si>
  <si>
    <t>Hs Computer Tech Salary Sub</t>
  </si>
  <si>
    <t>10-500-00-1600-0130-201-0000</t>
  </si>
  <si>
    <t>Hs Computer Tech Overtime Reg</t>
  </si>
  <si>
    <t>10-500-00-1600-0140-201-0000</t>
  </si>
  <si>
    <t>Hs Computer Tech Leave Sal Reg</t>
  </si>
  <si>
    <t>10-500-00-1600-0200-201-0000</t>
  </si>
  <si>
    <t>Hs Computer Tech Benefits Reg</t>
  </si>
  <si>
    <t>10-500-00-1600-0200-204-0000</t>
  </si>
  <si>
    <t>Hs Computer Tech Benefits Sub</t>
  </si>
  <si>
    <t>10-500-00-1600-0500-000-0000</t>
  </si>
  <si>
    <t>Hs Computer Tech Purch Svcs</t>
  </si>
  <si>
    <t>10-500-00-1600-0580-000-0000</t>
  </si>
  <si>
    <t>Hs Computer Tech Travel &amp; Reg</t>
  </si>
  <si>
    <t>10-500-00-1600-0600-000-0000</t>
  </si>
  <si>
    <t>Hs Computer Tech Supplies</t>
  </si>
  <si>
    <t>10-500-00-1600-0650-000-0000</t>
  </si>
  <si>
    <t>Hs Computer Tech Elec Media Mat</t>
  </si>
  <si>
    <t>10-500-00-1600-0735-000-0000</t>
  </si>
  <si>
    <t>Hs Computer Tech Equip (under $500)</t>
  </si>
  <si>
    <t>10-501-00-2222-0641-000-3207</t>
  </si>
  <si>
    <t>Library Svcs State Grant</t>
  </si>
  <si>
    <t>10-501-00-1600-0110-201-0000</t>
  </si>
  <si>
    <t>10-501-00-1600-0120-204-0000</t>
  </si>
  <si>
    <t>10-501-00-1600-0130-201-0000</t>
  </si>
  <si>
    <t>10-501-00-1600-0140-201-0000</t>
  </si>
  <si>
    <t>10-501-00-1600-0200-201-0000</t>
  </si>
  <si>
    <t>10-501-00-1600-0200-204-0000</t>
  </si>
  <si>
    <t>10-501-00-1600-0500-000-0000</t>
  </si>
  <si>
    <t>10-501-00-1600-0580-000-0000</t>
  </si>
  <si>
    <t>10-501-00-1600-0600-000-0000</t>
  </si>
  <si>
    <t>10-501-00-1600-0650-000-0000</t>
  </si>
  <si>
    <t>10-501-00-1600-0735-000-0000</t>
  </si>
  <si>
    <t>Elem Computer Tech Salary Sub</t>
  </si>
  <si>
    <t>Elem Computer Tech Overtime Reg</t>
  </si>
  <si>
    <t>Elem Computer Tech Leave Sal Reg</t>
  </si>
  <si>
    <t>Elem Computer Tech Benefits Sub</t>
  </si>
  <si>
    <t>Elem Computer Tech Purch Svcs</t>
  </si>
  <si>
    <t>Elem Computer Tech Travel &amp; Reg</t>
  </si>
  <si>
    <t>Elem Computer Tech Supplies</t>
  </si>
  <si>
    <t>Elem Computer Tech Elec Media Mat</t>
  </si>
  <si>
    <t>Elem Computer Tech Equip (under $500)</t>
  </si>
  <si>
    <t>Budgeted</t>
  </si>
  <si>
    <t>Current</t>
  </si>
  <si>
    <t>10-000-00-0000-3000-000-3207</t>
  </si>
  <si>
    <t>State Grants To Libraries</t>
  </si>
  <si>
    <t>10-000-00-0000-3000-000-3206</t>
  </si>
  <si>
    <t>READ Act K-3</t>
  </si>
  <si>
    <t>Business Supp Svc Benefit</t>
  </si>
  <si>
    <t>Business Supp Svc Travel/Reg</t>
  </si>
  <si>
    <t>Business Supp Svc Supplies</t>
  </si>
  <si>
    <t>FY 2014 ACTUAL</t>
  </si>
  <si>
    <t>.</t>
  </si>
  <si>
    <t>Secr Support Svc Benefits</t>
  </si>
  <si>
    <t>10-501-00-0010-0600-000-3130</t>
  </si>
  <si>
    <t>10-501-00-0010-0600-000-3140</t>
  </si>
  <si>
    <t>10-501-00-0010-0600-000-3206</t>
  </si>
  <si>
    <t>READ Act K-3 Intervention</t>
  </si>
  <si>
    <t>Elem ELPA Grant - Supplies</t>
  </si>
  <si>
    <t>Elem ECEA Grant - Supplies</t>
  </si>
  <si>
    <t>10-500-00-1700-0600-000-3140</t>
  </si>
  <si>
    <t>Sp Ed ELPA Supplies - Grant</t>
  </si>
  <si>
    <t>S</t>
  </si>
  <si>
    <t>C</t>
  </si>
  <si>
    <t>O</t>
  </si>
  <si>
    <t>M</t>
  </si>
  <si>
    <t>T</t>
  </si>
  <si>
    <t>10-502-01-1330-0600-000-0000</t>
  </si>
  <si>
    <t>10-500-00-0200-0580-000-0000</t>
  </si>
  <si>
    <t>HS Art Travel &amp; Registration</t>
  </si>
  <si>
    <t>10-501-00-2600-0735-000-0000</t>
  </si>
  <si>
    <t>Operating/maint Equipment</t>
  </si>
  <si>
    <t>10-000-00-0000-4951-000-4011</t>
  </si>
  <si>
    <t>Migrant - BOCES</t>
  </si>
  <si>
    <t>Colorado PP Travel &amp; Regist</t>
  </si>
  <si>
    <t xml:space="preserve">Athletic/sports Equipment </t>
  </si>
  <si>
    <t>Non Athletic Cocurr P/S</t>
  </si>
  <si>
    <t>FTE-106</t>
  </si>
  <si>
    <t>10-000-00-0000-1972-000-0000</t>
  </si>
  <si>
    <t>Indirect Revenues CPP</t>
  </si>
  <si>
    <t>10-000-00-0000-3000-000-3139</t>
  </si>
  <si>
    <t>State ELPA</t>
  </si>
  <si>
    <t>10-000-01-0000-5221-000-0000</t>
  </si>
  <si>
    <t>10-500-00-2210-0600-000-3204</t>
  </si>
  <si>
    <t>Data Team (Impact) Supplies</t>
  </si>
  <si>
    <t>10-501-00-0010-0600-000-4011</t>
  </si>
  <si>
    <t>Elem Supplies - Migrant</t>
  </si>
  <si>
    <t>10-501-00-0040-0735-000-3141</t>
  </si>
  <si>
    <t>CPP Equipment</t>
  </si>
  <si>
    <t>10-501-00-1790-0110-206-4367</t>
  </si>
  <si>
    <t>Title IIA-Leadership Subs</t>
  </si>
  <si>
    <t>10-501-00-1790-0600-000-4010</t>
  </si>
  <si>
    <t>Elem Title I Supplies - Grant</t>
  </si>
  <si>
    <t>HS Science Supplies-Donation</t>
  </si>
  <si>
    <t>10-600-00-2500-0869-000-3141</t>
  </si>
  <si>
    <t>CPP Indirect Costs</t>
  </si>
  <si>
    <t>10-500-00-1790-0110-206-4010</t>
  </si>
  <si>
    <t>10-500-00-1790-0200-206-4010</t>
  </si>
  <si>
    <t>HS Title 1 Benefits - Grant</t>
  </si>
  <si>
    <t>Student Trans Salary Sub</t>
  </si>
  <si>
    <t>10-501-00-1790-0580-000-0000</t>
  </si>
  <si>
    <t>Elem Title I Travel &amp; Registration</t>
  </si>
  <si>
    <t>Supt Support Svcs Supplies</t>
  </si>
  <si>
    <t>Supt Support Svcs Travel &amp; Reg</t>
  </si>
  <si>
    <t>Supt Support Svcs Purchase Service</t>
  </si>
  <si>
    <t>Supt Support Svcs Equip</t>
  </si>
  <si>
    <t>10-500-00-1700-0580-000-0000</t>
  </si>
  <si>
    <t>HS Special Ed Travel &amp; Registration</t>
  </si>
  <si>
    <t>FTE - 104.7</t>
  </si>
  <si>
    <t>Equalization Adjustment (3230)</t>
  </si>
  <si>
    <t>Preschool Salaries</t>
  </si>
  <si>
    <t>10-501-00-2400-0500-000-0000</t>
  </si>
  <si>
    <t>Secr Support Svcs Purch Svcs</t>
  </si>
  <si>
    <t>FTE 101.8</t>
  </si>
  <si>
    <t>STUDENTS: 98</t>
  </si>
  <si>
    <t>10-501-00-0010-0200-000-4367</t>
  </si>
  <si>
    <t>Actual</t>
  </si>
  <si>
    <t>Supt Support Svcs Salary Sub</t>
  </si>
  <si>
    <t>10-600-00-2300-0110-101-0000</t>
  </si>
  <si>
    <t>10-600-00-2300-0200-204-0000</t>
  </si>
  <si>
    <t>Supt Support Svcs Sub Ben</t>
  </si>
  <si>
    <t>Supt Support Svcs Ben</t>
  </si>
  <si>
    <t xml:space="preserve"> </t>
  </si>
  <si>
    <t>10-600-00-2500-0810-000-0000</t>
  </si>
  <si>
    <t>Business Supp Svc Dues/Fees</t>
  </si>
  <si>
    <t>Students: 101</t>
  </si>
  <si>
    <t>10-502-00-0100-0500-000-0000</t>
  </si>
  <si>
    <t>HS Agriculture Purchased Services</t>
  </si>
  <si>
    <t>JUNE 30 2019</t>
  </si>
  <si>
    <t>FTE: 102.7</t>
  </si>
  <si>
    <t>10-000-00-0000-3000-000-3235</t>
  </si>
  <si>
    <t>At Risk Funding</t>
  </si>
  <si>
    <t>10-000-00-0000-3200-000-3160</t>
  </si>
  <si>
    <t>Transportation Repayment</t>
  </si>
  <si>
    <t>10-000-00-0000-4000-000-5412</t>
  </si>
  <si>
    <t>10-501-00-0010-0110-201-3141</t>
  </si>
  <si>
    <t>Elem Teacher Salary CPP/ECARE</t>
  </si>
  <si>
    <t>10-501-00-0010-0600-000-5412</t>
  </si>
  <si>
    <t>Elem Supplies - RTTT Grant</t>
  </si>
  <si>
    <t>10-000-00-0000-3000-000-3230</t>
  </si>
  <si>
    <t>One Time Revenue State</t>
  </si>
  <si>
    <t>10-500-00-0070-0580-000-3150</t>
  </si>
  <si>
    <t>Gift/Talented Travel &amp; Registration</t>
  </si>
  <si>
    <t>FTE: 99.5</t>
  </si>
  <si>
    <t>Elem Special Ed Reg Benefits</t>
  </si>
  <si>
    <t>Non Athletic Cocurr Supplies</t>
  </si>
  <si>
    <t>Operating/maint Salary P/T</t>
  </si>
  <si>
    <t>Student Trans Salary ALT.</t>
  </si>
  <si>
    <t>HS Soc Studies Salary Sub</t>
  </si>
  <si>
    <t>HS Soc Studies Benefits Sub</t>
  </si>
  <si>
    <t>HS Science Benefits Sub</t>
  </si>
  <si>
    <t>Elem Physical Ed Benefits Reg</t>
  </si>
  <si>
    <t>Elem Physical Ed Benefits Sub</t>
  </si>
  <si>
    <t>Elem Special Ed Sub Benefits</t>
  </si>
  <si>
    <t>10-501-00-1700-0110-416-3130</t>
  </si>
  <si>
    <t>Athletic/sports Official</t>
  </si>
  <si>
    <t>Athletic/sports Travel/Registration</t>
  </si>
  <si>
    <t>Operating/maint Overtime</t>
  </si>
  <si>
    <t>10-501-00-2600-0150-600-0000</t>
  </si>
  <si>
    <t>Operating/maint Benefits P/T Salary</t>
  </si>
  <si>
    <t>Operating/maint Benefits Reg</t>
  </si>
  <si>
    <t>Student Trans Benefits Sub</t>
  </si>
  <si>
    <t>Concurrent Classes Student Tuition</t>
  </si>
  <si>
    <t>HS Mathematics Salary Sub</t>
  </si>
  <si>
    <t>HS English/La Salary Sub</t>
  </si>
  <si>
    <t>Travel &amp; Registration Board</t>
  </si>
  <si>
    <t>General Supplies Board</t>
  </si>
  <si>
    <t>Dues &amp; Fees Board</t>
  </si>
  <si>
    <t>Students: 128</t>
  </si>
  <si>
    <t>Capital Reserve Fund</t>
  </si>
  <si>
    <t xml:space="preserve">Actual </t>
  </si>
  <si>
    <t>Transfer from General Fund</t>
  </si>
  <si>
    <t>Other Revenue</t>
  </si>
  <si>
    <t>Capital Lease Proceeds</t>
  </si>
  <si>
    <t>Revenues</t>
  </si>
  <si>
    <t>Building Improvements</t>
  </si>
  <si>
    <t>Interest Payment</t>
  </si>
  <si>
    <t>Principal Payment</t>
  </si>
  <si>
    <t>Capital Lease Fees</t>
  </si>
  <si>
    <t>Last Year Encumber</t>
  </si>
  <si>
    <t>Elem Technology Equipment</t>
  </si>
  <si>
    <t>Operating/maint Cap Equip</t>
  </si>
  <si>
    <t>Licensed Vehicles</t>
  </si>
  <si>
    <t>Transportation Cap Equip</t>
  </si>
  <si>
    <t>HS Technology Equipment</t>
  </si>
  <si>
    <t>Expenditures</t>
  </si>
  <si>
    <t>Food Service Fund</t>
  </si>
  <si>
    <t xml:space="preserve">  </t>
  </si>
  <si>
    <t>21-000-00-0000-1611-000-4555</t>
  </si>
  <si>
    <t>Student Lunches</t>
  </si>
  <si>
    <t>21-000-00-0000-1621-000-0000</t>
  </si>
  <si>
    <t>Adult Lunches</t>
  </si>
  <si>
    <t>21-000-00-0000-1632-000-0000</t>
  </si>
  <si>
    <t>Special Function</t>
  </si>
  <si>
    <t>21-000-00-0000-1690-000-0000</t>
  </si>
  <si>
    <t>Other Food Service</t>
  </si>
  <si>
    <t>21-000-00-0000-1920-000-0000</t>
  </si>
  <si>
    <t>Capital Contributions</t>
  </si>
  <si>
    <t>21-000-00-0000-3000-000-3161</t>
  </si>
  <si>
    <t>S/SMCN/Child Nutrition Match</t>
  </si>
  <si>
    <t>21-000-00-0000-3000-000-3164</t>
  </si>
  <si>
    <t>Smart Start Breakfast Reimbursement</t>
  </si>
  <si>
    <t>21-000-00-0000-3000-000-3169</t>
  </si>
  <si>
    <t>Pre-2nd Auditor Create Grant</t>
  </si>
  <si>
    <t>21-000-00-0000-4000-000-4553</t>
  </si>
  <si>
    <t>Student Breakfast</t>
  </si>
  <si>
    <t>21-000-00-0000-4000-000-4555</t>
  </si>
  <si>
    <t>National Student Lunch</t>
  </si>
  <si>
    <t>21-000-00-0000-4010-000-4555</t>
  </si>
  <si>
    <t>Commodities - Entitlements</t>
  </si>
  <si>
    <t>21-000-00-0000-5210-000-0000</t>
  </si>
  <si>
    <t>Transfers from General</t>
  </si>
  <si>
    <t>21-501-00-3100-0110-607-0000</t>
  </si>
  <si>
    <t>Lunch Salary Reg</t>
  </si>
  <si>
    <t>21-501-00-3100-0120-600-0000</t>
  </si>
  <si>
    <t>Lunch Salary Sub</t>
  </si>
  <si>
    <t>21-501-00-3100-0130-607-0000</t>
  </si>
  <si>
    <t>Lunch Overtime Reg</t>
  </si>
  <si>
    <t>21-501-00-3100-0200-600-0000</t>
  </si>
  <si>
    <t>Lunch Benefits Sub</t>
  </si>
  <si>
    <t>21-501-00-3100-0200-607-0000</t>
  </si>
  <si>
    <t>Lunch Benefits Reg</t>
  </si>
  <si>
    <t>21-501-00-3100-0500-000-0000</t>
  </si>
  <si>
    <t>Lunch Purchase</t>
  </si>
  <si>
    <t>21-501-00-3100-0580-000-0000</t>
  </si>
  <si>
    <t>Lunch Travel and Registration</t>
  </si>
  <si>
    <t>21-501-00-3100-0589-000-0000</t>
  </si>
  <si>
    <t>Freight &amp; Other Purch Services</t>
  </si>
  <si>
    <t>21-501-00-3100-0600-000-0000</t>
  </si>
  <si>
    <t>Lunch Supplies</t>
  </si>
  <si>
    <t>21-501-00-3100-0630-000-0000</t>
  </si>
  <si>
    <t>Lunch Food</t>
  </si>
  <si>
    <t>21-501-00-3100-0631-000-0000</t>
  </si>
  <si>
    <t>Lunch Milk</t>
  </si>
  <si>
    <t>21-501-00-3100-0632-000-0000</t>
  </si>
  <si>
    <t>Commodity Fees</t>
  </si>
  <si>
    <t>21-501-00-3100-0633-000-4555</t>
  </si>
  <si>
    <t>Commodities-Entitlements</t>
  </si>
  <si>
    <t>21-501-00-3100-0635-000-0000</t>
  </si>
  <si>
    <t>Snack Program - District</t>
  </si>
  <si>
    <t>21-501-00-3100-0650-000-0000</t>
  </si>
  <si>
    <t>Lunch Electronic Media</t>
  </si>
  <si>
    <t>21-501-00-3100-0735-000-0000</t>
  </si>
  <si>
    <t>Lunch Equipment</t>
  </si>
  <si>
    <t>21-501-00-3100-0740-000-0000</t>
  </si>
  <si>
    <t>Depreciation</t>
  </si>
  <si>
    <t>Total Expenses</t>
  </si>
  <si>
    <t>Insurance Reserve Fund</t>
  </si>
  <si>
    <t>18-000-00-0000-1990-000-0000</t>
  </si>
  <si>
    <t>18-000-00-0000-5210-000-0000</t>
  </si>
  <si>
    <t>Transfer from General</t>
  </si>
  <si>
    <t>Revenue</t>
  </si>
  <si>
    <t>18-800-00-2850-0525-000-0000</t>
  </si>
  <si>
    <t>Unemployment</t>
  </si>
  <si>
    <t>18-800-00-2850-0525-000-3120</t>
  </si>
  <si>
    <t>18-800-00-2850-0525-000-3130</t>
  </si>
  <si>
    <t>Unemployment Special</t>
  </si>
  <si>
    <t>18-800-00-2850-0525-000-3141</t>
  </si>
  <si>
    <t>CPP Unemployment</t>
  </si>
  <si>
    <t>18-800-00-2850-0525-000-3150</t>
  </si>
  <si>
    <t>18-800-00-2850-0525-000-4010</t>
  </si>
  <si>
    <t>18-800-00-2850-0525-000-4358</t>
  </si>
  <si>
    <t>18-800-00-2850-0525-000-4367</t>
  </si>
  <si>
    <t>Impact Subs</t>
  </si>
  <si>
    <t>18-800-00-2850-0526-000-0000</t>
  </si>
  <si>
    <t>Workers Comp</t>
  </si>
  <si>
    <t>18-800-00-2850-0527-000-0000</t>
  </si>
  <si>
    <t>Self Insurance Package</t>
  </si>
  <si>
    <t>18-800-00-2850-0610-000-0000</t>
  </si>
  <si>
    <t>Student Insurance</t>
  </si>
  <si>
    <t>18-800-00-2850-0528-000-0000</t>
  </si>
  <si>
    <t>Supplies &amp; Materials</t>
  </si>
  <si>
    <t>Activity Fund</t>
  </si>
  <si>
    <t>23-000-00-0000-1700-000-0000</t>
  </si>
  <si>
    <t>Pupil Activity Revenue</t>
  </si>
  <si>
    <t>23-000-00-1900-0600-000-0000</t>
  </si>
  <si>
    <t>Pupil Activity Expenditures</t>
  </si>
  <si>
    <t>June 30,2014</t>
  </si>
  <si>
    <t>72-000-20-0000-1990-000-0000</t>
  </si>
  <si>
    <t>Page Scholarship</t>
  </si>
  <si>
    <t>72-000-21-0000-1510-000-0000</t>
  </si>
  <si>
    <t>Hoyer Scholarship Interest</t>
  </si>
  <si>
    <t>72-500-00-2390-0590-000-0000</t>
  </si>
  <si>
    <t>72-500-00-2391-0591-000-0000</t>
  </si>
  <si>
    <t>Hoyer Scholarship Award</t>
  </si>
  <si>
    <t>43-000-00-0000-5210-000-0000</t>
  </si>
  <si>
    <t>43-000-00-0000-1900-000-0000</t>
  </si>
  <si>
    <t>43-500-00-2690-0450-000-0000</t>
  </si>
  <si>
    <t>43-500-00-5100-0833-000-0000</t>
  </si>
  <si>
    <t>43-500-00-5100-0913-000-0000</t>
  </si>
  <si>
    <t>43-501-00-0010-0300-000-0000</t>
  </si>
  <si>
    <t>43-501-00-0010-0733-000-0000</t>
  </si>
  <si>
    <t>43-501-00-0010-0734-000-0000</t>
  </si>
  <si>
    <t>43-501-00-2600-0736-000-0000</t>
  </si>
  <si>
    <t>43-501-00-2700-0732-000-0000</t>
  </si>
  <si>
    <t>43-501-00-2700-0736-000-0000</t>
  </si>
  <si>
    <t>43-502-00-0030-0734-000-0000</t>
  </si>
  <si>
    <t>CURRENT</t>
  </si>
  <si>
    <t>Transfer from Capital Reserve</t>
  </si>
  <si>
    <t>Elem Textbooks</t>
  </si>
  <si>
    <t>Revenue Title IV BOCES</t>
  </si>
  <si>
    <t>HS Special Ed Purchased Services</t>
  </si>
  <si>
    <t>Elem Teacher Salary REAP</t>
  </si>
  <si>
    <t>HS General/Mentor Salary</t>
  </si>
  <si>
    <t>Supt Support Svcs Vaca/Sick</t>
  </si>
  <si>
    <t>June 30,2018</t>
  </si>
  <si>
    <t>10-501-00-0010-0611-000-0000</t>
  </si>
  <si>
    <t>10-501-00-0010-0110-201-4358</t>
  </si>
  <si>
    <t>10-500-00-1700-0500-000-0000</t>
  </si>
  <si>
    <t>10-600-00-2300-0110-100-0000</t>
  </si>
  <si>
    <t>ACTUAL</t>
  </si>
  <si>
    <t>FY 2018</t>
  </si>
  <si>
    <t>BUDGETED</t>
  </si>
  <si>
    <t>FY 2019</t>
  </si>
  <si>
    <t>FY 2017</t>
  </si>
  <si>
    <t>FY 2016</t>
  </si>
  <si>
    <t>FY 2015</t>
  </si>
  <si>
    <t>* * * * * * * * * *</t>
  </si>
  <si>
    <t>* * * * * * * *</t>
  </si>
  <si>
    <t>Base Salary</t>
  </si>
  <si>
    <t>Years Exp.</t>
  </si>
  <si>
    <t xml:space="preserve">Years Exp. </t>
  </si>
  <si>
    <t>% of Base</t>
  </si>
  <si>
    <t>1-3</t>
  </si>
  <si>
    <t>4-5</t>
  </si>
  <si>
    <t>6-8</t>
  </si>
  <si>
    <t>9-12</t>
  </si>
  <si>
    <t>13-15</t>
  </si>
  <si>
    <t>16+</t>
  </si>
  <si>
    <t>FOOTBALL</t>
  </si>
  <si>
    <t>HS Football</t>
  </si>
  <si>
    <t>VOLLEYBALL</t>
  </si>
  <si>
    <t>HS Volleyball</t>
  </si>
  <si>
    <t>BASKETBALL</t>
  </si>
  <si>
    <t>HS Boys BB</t>
  </si>
  <si>
    <t>HS Ast. Boy BB/MS NE</t>
  </si>
  <si>
    <t>HS Girls BB</t>
  </si>
  <si>
    <t>HS Ast. Girls BB/MS NE</t>
  </si>
  <si>
    <t>TRACK</t>
  </si>
  <si>
    <t>HS Head Track</t>
  </si>
  <si>
    <t>HS Ast Track</t>
  </si>
  <si>
    <t>%</t>
  </si>
  <si>
    <t>Sept. 2019</t>
  </si>
  <si>
    <t>HS Asst. FB/JH NE</t>
  </si>
  <si>
    <t>HS Asst. VB JH NE</t>
  </si>
  <si>
    <t>JH Boys BB</t>
  </si>
  <si>
    <t>JH Ast. Boys BB</t>
  </si>
  <si>
    <t>JH Girls BB</t>
  </si>
  <si>
    <t>JH Ast. Girls BB</t>
  </si>
  <si>
    <t>JH Head Track</t>
  </si>
  <si>
    <t>JH Ast Track</t>
  </si>
  <si>
    <t>JH Football</t>
  </si>
  <si>
    <t>JH Asst. FB</t>
  </si>
  <si>
    <t>JH Volleyball</t>
  </si>
  <si>
    <t>JH Ast. VB</t>
  </si>
  <si>
    <t>Interest on BOC Money Market</t>
  </si>
  <si>
    <t>HS Physical Ed Salary Substitute</t>
  </si>
  <si>
    <t>HS Physical Ed Benefits Substitute</t>
  </si>
  <si>
    <t>Proposed April 30, 2012</t>
  </si>
  <si>
    <t>Step</t>
  </si>
  <si>
    <t>BA</t>
  </si>
  <si>
    <t>BA + 10</t>
  </si>
  <si>
    <t>BA + 20</t>
  </si>
  <si>
    <t>BA +30</t>
  </si>
  <si>
    <t>BA + 45/MA</t>
  </si>
  <si>
    <t>MA + 10</t>
  </si>
  <si>
    <t>MA +20</t>
  </si>
  <si>
    <t>Name</t>
  </si>
  <si>
    <t>Title</t>
  </si>
  <si>
    <t>PERA</t>
  </si>
  <si>
    <t>Medicare</t>
  </si>
  <si>
    <t>Unemp.</t>
  </si>
  <si>
    <t>Insurance</t>
  </si>
  <si>
    <t>Music</t>
  </si>
  <si>
    <t>PE</t>
  </si>
  <si>
    <t>Art</t>
  </si>
  <si>
    <t>Special Ed.</t>
  </si>
  <si>
    <t>HS Social Studies</t>
  </si>
  <si>
    <t>Business</t>
  </si>
  <si>
    <t>HS Science</t>
  </si>
  <si>
    <t>HS Math</t>
  </si>
  <si>
    <t>Rodwell</t>
  </si>
  <si>
    <t>Medi.</t>
  </si>
  <si>
    <t>Ins.</t>
  </si>
  <si>
    <t>Longevity</t>
  </si>
  <si>
    <t>Maintenance Coord.</t>
  </si>
  <si>
    <t>Head Maint 13</t>
  </si>
  <si>
    <t>Hourly/ Sub Help</t>
  </si>
  <si>
    <t>Sub Bus Driver</t>
  </si>
  <si>
    <t>Asst. Cook</t>
  </si>
  <si>
    <t>Cook</t>
  </si>
  <si>
    <t>Custodian Route Driver</t>
  </si>
  <si>
    <t>"Salary" @ 40 hr / wk * 52 weeks</t>
  </si>
  <si>
    <t>Head Maint/      Grounds</t>
  </si>
  <si>
    <t>Maint 10</t>
  </si>
  <si>
    <t>Hourly1</t>
  </si>
  <si>
    <t>A Cook1</t>
  </si>
  <si>
    <t>Cook 1</t>
  </si>
  <si>
    <t>Maint 1</t>
  </si>
  <si>
    <t>Head Maint 1</t>
  </si>
  <si>
    <t>Maint 13</t>
  </si>
  <si>
    <t>Hourly2</t>
  </si>
  <si>
    <t>A Cook2</t>
  </si>
  <si>
    <t>Cook 2</t>
  </si>
  <si>
    <t>Maint 2</t>
  </si>
  <si>
    <t>Head Maint 2</t>
  </si>
  <si>
    <t>Custodian</t>
  </si>
  <si>
    <t>Maint 11</t>
  </si>
  <si>
    <t>Hourly3</t>
  </si>
  <si>
    <t>A Cook 3</t>
  </si>
  <si>
    <t>Cook 3</t>
  </si>
  <si>
    <t>Maint 3</t>
  </si>
  <si>
    <t>Head Maint 3</t>
  </si>
  <si>
    <t>Cook 15+</t>
  </si>
  <si>
    <t>Hourly4</t>
  </si>
  <si>
    <t>A Cook 4</t>
  </si>
  <si>
    <t>Cook 4</t>
  </si>
  <si>
    <t>Maint 4</t>
  </si>
  <si>
    <t>Head Maint 4</t>
  </si>
  <si>
    <t>Hourly5</t>
  </si>
  <si>
    <t>A Cook5</t>
  </si>
  <si>
    <t>Cook 5</t>
  </si>
  <si>
    <t>Maint 5</t>
  </si>
  <si>
    <t>Head Maint 5</t>
  </si>
  <si>
    <t>Teacher Aide</t>
  </si>
  <si>
    <t>Para 8</t>
  </si>
  <si>
    <t>Hourly 6</t>
  </si>
  <si>
    <t>A Cook6</t>
  </si>
  <si>
    <t>Cook 6</t>
  </si>
  <si>
    <t>Maint 6</t>
  </si>
  <si>
    <t>Head Maint 6</t>
  </si>
  <si>
    <t>Para 6</t>
  </si>
  <si>
    <t>Hourly7</t>
  </si>
  <si>
    <t>A Cook7</t>
  </si>
  <si>
    <t>Cook 7</t>
  </si>
  <si>
    <t>Maint7</t>
  </si>
  <si>
    <t>Head Maint 7</t>
  </si>
  <si>
    <t>Para 2</t>
  </si>
  <si>
    <t>Hourly8</t>
  </si>
  <si>
    <t>A Cook 8</t>
  </si>
  <si>
    <t>Cook 8</t>
  </si>
  <si>
    <t>Maint 8</t>
  </si>
  <si>
    <t>Head Maint 8</t>
  </si>
  <si>
    <t>Library Aide</t>
  </si>
  <si>
    <t>Para 3</t>
  </si>
  <si>
    <t>Hourly9</t>
  </si>
  <si>
    <t>A Cook 9</t>
  </si>
  <si>
    <t>Cook 9</t>
  </si>
  <si>
    <t>Maint 9</t>
  </si>
  <si>
    <t>Head Maint 9</t>
  </si>
  <si>
    <t>Registrar/Secretary</t>
  </si>
  <si>
    <t>Sec 8</t>
  </si>
  <si>
    <t>Hourly10</t>
  </si>
  <si>
    <t>A Cook 10</t>
  </si>
  <si>
    <t>Cook 10</t>
  </si>
  <si>
    <t>Head Maint 10</t>
  </si>
  <si>
    <t>Business Manager</t>
  </si>
  <si>
    <t>Bus Mgr 4</t>
  </si>
  <si>
    <t>Hourly11</t>
  </si>
  <si>
    <t>A Cook 11</t>
  </si>
  <si>
    <t>Cook 11</t>
  </si>
  <si>
    <t>Head Maint 11</t>
  </si>
  <si>
    <t>School Nurse</t>
  </si>
  <si>
    <t>Nurse 15+</t>
  </si>
  <si>
    <t>Hourly12</t>
  </si>
  <si>
    <t>A Cook 12</t>
  </si>
  <si>
    <t>Cook 12</t>
  </si>
  <si>
    <t>Maint 12</t>
  </si>
  <si>
    <t>Head Maint 12</t>
  </si>
  <si>
    <t>Preschool Director</t>
  </si>
  <si>
    <t>Dir 7</t>
  </si>
  <si>
    <t>Hourly13</t>
  </si>
  <si>
    <t>A Cook 13</t>
  </si>
  <si>
    <t>Cook 13</t>
  </si>
  <si>
    <t>Hourly14</t>
  </si>
  <si>
    <t>A Cook 14</t>
  </si>
  <si>
    <t>Cook 14</t>
  </si>
  <si>
    <t>Maint 14</t>
  </si>
  <si>
    <t>Head Maint 14</t>
  </si>
  <si>
    <t>Hourly15</t>
  </si>
  <si>
    <t>A Cook 15</t>
  </si>
  <si>
    <t>Cook 15</t>
  </si>
  <si>
    <t>Maint 15</t>
  </si>
  <si>
    <t>Head Maint 15</t>
  </si>
  <si>
    <t>Hourly15+</t>
  </si>
  <si>
    <t>A Cook 15+</t>
  </si>
  <si>
    <t>Maint 15+</t>
  </si>
  <si>
    <t>Secretary / Registrar</t>
  </si>
  <si>
    <t>"Salary" @ 8.75 hrs/day* 196 days</t>
  </si>
  <si>
    <t>BSN 20/hr./RN 18.80/hr</t>
  </si>
  <si>
    <t>"Salary" @ 10 hrs/wk*38 wks</t>
  </si>
  <si>
    <t>Teacher's Aide / Group Leader</t>
  </si>
  <si>
    <t>Sec 1</t>
  </si>
  <si>
    <t>Bus Mgr1</t>
  </si>
  <si>
    <t>Nurse 1</t>
  </si>
  <si>
    <t>Dir 1</t>
  </si>
  <si>
    <t>Para 1</t>
  </si>
  <si>
    <t>Sec 2</t>
  </si>
  <si>
    <t>Bus Mgr2</t>
  </si>
  <si>
    <t>Nurse 2</t>
  </si>
  <si>
    <t>Dir 2</t>
  </si>
  <si>
    <t>Sec 3</t>
  </si>
  <si>
    <t>Bus Mgr3</t>
  </si>
  <si>
    <t>Nurse 3</t>
  </si>
  <si>
    <t>Dir 3</t>
  </si>
  <si>
    <t>Sec 4</t>
  </si>
  <si>
    <t>Bus Mgr4</t>
  </si>
  <si>
    <t>Nurse 4</t>
  </si>
  <si>
    <t>Dir 4</t>
  </si>
  <si>
    <t>Para 4</t>
  </si>
  <si>
    <t>Sec 5</t>
  </si>
  <si>
    <t>Bus Mgr5</t>
  </si>
  <si>
    <t>Nurse 5</t>
  </si>
  <si>
    <t>Dir 5</t>
  </si>
  <si>
    <t>Para 5</t>
  </si>
  <si>
    <t>Sec 6</t>
  </si>
  <si>
    <t>Bus Mgr6</t>
  </si>
  <si>
    <t>Nurse 6</t>
  </si>
  <si>
    <t>Dir 6</t>
  </si>
  <si>
    <t>Sec 7</t>
  </si>
  <si>
    <t>Bus Mgr7</t>
  </si>
  <si>
    <t>Nurse 7</t>
  </si>
  <si>
    <t>Para 7</t>
  </si>
  <si>
    <t>Bus Mgr8</t>
  </si>
  <si>
    <t>Nurse 8</t>
  </si>
  <si>
    <t>Dir 8</t>
  </si>
  <si>
    <t>Sec 9</t>
  </si>
  <si>
    <t>Bus Mgr9</t>
  </si>
  <si>
    <t>Nurse 9</t>
  </si>
  <si>
    <t>Dir 9</t>
  </si>
  <si>
    <t>Para 9</t>
  </si>
  <si>
    <t>Sec 10</t>
  </si>
  <si>
    <t>Bus Mgr10</t>
  </si>
  <si>
    <t>Nurse 10</t>
  </si>
  <si>
    <t>Dir 10</t>
  </si>
  <si>
    <t>Para 10</t>
  </si>
  <si>
    <t>Sec 11</t>
  </si>
  <si>
    <t>Bus Mgr11</t>
  </si>
  <si>
    <t>Nurse 11</t>
  </si>
  <si>
    <t>Dir 11</t>
  </si>
  <si>
    <t>Para 11</t>
  </si>
  <si>
    <t>Sec 12</t>
  </si>
  <si>
    <t>Bus Mgr12</t>
  </si>
  <si>
    <t>Nurse 12</t>
  </si>
  <si>
    <t>Dir 12</t>
  </si>
  <si>
    <t>Para 12</t>
  </si>
  <si>
    <t>Sec 13</t>
  </si>
  <si>
    <t>Bus Mgr13</t>
  </si>
  <si>
    <t>Nurse 13</t>
  </si>
  <si>
    <t>Dir 13</t>
  </si>
  <si>
    <t>Para 13</t>
  </si>
  <si>
    <t>Sec 14</t>
  </si>
  <si>
    <t>Bus Mgr14</t>
  </si>
  <si>
    <t>Nurse 14</t>
  </si>
  <si>
    <t>Dir 14</t>
  </si>
  <si>
    <t>Para 14</t>
  </si>
  <si>
    <t>Sec 15</t>
  </si>
  <si>
    <t>Bus Mgr15</t>
  </si>
  <si>
    <t>Nurse 15</t>
  </si>
  <si>
    <t>Dir 15</t>
  </si>
  <si>
    <t>Para 15</t>
  </si>
  <si>
    <t>Sec 15+</t>
  </si>
  <si>
    <t>Bus Mgr15+</t>
  </si>
  <si>
    <t>Dir 15+</t>
  </si>
  <si>
    <t>Fassler</t>
  </si>
  <si>
    <t>Thoma</t>
  </si>
  <si>
    <t>Trim</t>
  </si>
  <si>
    <t>Monat</t>
  </si>
  <si>
    <t>McFadden</t>
  </si>
  <si>
    <t>Peggram</t>
  </si>
  <si>
    <t>Feather</t>
  </si>
  <si>
    <t>Myers</t>
  </si>
  <si>
    <t>Shafer</t>
  </si>
  <si>
    <t>BA2</t>
  </si>
  <si>
    <t>Ray</t>
  </si>
  <si>
    <t>Agriculture</t>
  </si>
  <si>
    <t>Total</t>
  </si>
  <si>
    <t>BA14+40</t>
  </si>
  <si>
    <t>Harman</t>
  </si>
  <si>
    <t>Preschool</t>
  </si>
  <si>
    <t>Kinder</t>
  </si>
  <si>
    <t>Peeples</t>
  </si>
  <si>
    <t>HS English</t>
  </si>
  <si>
    <t>Arickaree School District R-2 Certified Salary Schedule</t>
  </si>
  <si>
    <t>Elem Teacher Salary Sm Rural</t>
  </si>
  <si>
    <t>State Turnaround Elem Comp Tech</t>
  </si>
  <si>
    <t>State Turnaround Elem Comp Tech Equip</t>
  </si>
  <si>
    <t>HS General Sal SM Rural Grant</t>
  </si>
  <si>
    <t>SM Rural Grant Sal Benefit</t>
  </si>
  <si>
    <t>Hs Textbook</t>
  </si>
  <si>
    <t>State Aid Grant</t>
  </si>
  <si>
    <t>18-800-00-2850-0525-000-0000-03</t>
  </si>
  <si>
    <t>Unemployment Insurance SM Rural</t>
  </si>
  <si>
    <t>18-800-00-2850-0525-000-3130-03</t>
  </si>
  <si>
    <t>Unemployment Special SM Rural</t>
  </si>
  <si>
    <t>18-800-00-2850-0525-000-3141-03</t>
  </si>
  <si>
    <t>CPP Unemployment SM Rural</t>
  </si>
  <si>
    <t>Dan Tramp</t>
  </si>
  <si>
    <t xml:space="preserve">Custodian </t>
  </si>
  <si>
    <t>Cust. 1</t>
  </si>
  <si>
    <t>Stacey Barr</t>
  </si>
  <si>
    <t xml:space="preserve">Cook </t>
  </si>
  <si>
    <t>Jackie Thomas</t>
  </si>
  <si>
    <t>Sara Walkinshaw</t>
  </si>
  <si>
    <t>Tricia Tramp</t>
  </si>
  <si>
    <t xml:space="preserve">Total </t>
  </si>
  <si>
    <t>BA5</t>
  </si>
  <si>
    <t>Supt.</t>
  </si>
  <si>
    <t>Principal</t>
  </si>
  <si>
    <t>Bus Drivers</t>
  </si>
  <si>
    <t>Coaches</t>
  </si>
  <si>
    <t>Grand</t>
  </si>
  <si>
    <t>2020-2021</t>
  </si>
  <si>
    <t>Proposed</t>
  </si>
  <si>
    <t>Elem</t>
  </si>
  <si>
    <t>Interest on Farmer's Ste Bk Cking</t>
  </si>
  <si>
    <t>10-000-00-0000-1900-000-0000</t>
  </si>
  <si>
    <t>Other Revenue Local Sources</t>
  </si>
  <si>
    <t>Library Svcs Health Dental Vision</t>
  </si>
  <si>
    <t>Secr Support Svc Health Dental Vision</t>
  </si>
  <si>
    <t>Operating/main Health Dental Vision</t>
  </si>
  <si>
    <t>Vo Ag Health Dental Vision</t>
  </si>
  <si>
    <t>HS Business Health Dental Vision</t>
  </si>
  <si>
    <t>HS English Health Dental Vision</t>
  </si>
  <si>
    <t>Business Supp Svc Health Dental Vision</t>
  </si>
  <si>
    <t>Unemployment Insurance</t>
  </si>
  <si>
    <t>18-800-00-2850-0525-000-3120-03</t>
  </si>
  <si>
    <t>Unemployment Grant CVA</t>
  </si>
  <si>
    <t>18-800-00-2850-0525-000-3150-03</t>
  </si>
  <si>
    <t>Unemployment-GT Grant</t>
  </si>
  <si>
    <t>Unemployment - GT Grant</t>
  </si>
  <si>
    <t>18-800-00-2850-0525-000-3230-03</t>
  </si>
  <si>
    <t>18-800-00-2850-0525-000-4010-03</t>
  </si>
  <si>
    <t>HS Special Ed Health Dental Vision</t>
  </si>
  <si>
    <t>Elem Health Dental Vision</t>
  </si>
  <si>
    <t>Preschool Benefits Reg</t>
  </si>
  <si>
    <t>Preschool Health Dental Vision</t>
  </si>
  <si>
    <t>Elem Arth Health Dental Vision</t>
  </si>
  <si>
    <t>Student Trans Health Dental Vision</t>
  </si>
  <si>
    <t>Counselor Purchased Testing Supplies</t>
  </si>
  <si>
    <t>32 and step</t>
  </si>
  <si>
    <t>Hs Computer Tech T&amp;R Title IV</t>
  </si>
  <si>
    <t>Elem Special Ed Health Dental Vision</t>
  </si>
  <si>
    <t>Elem Title 1 Benefits-Grant</t>
  </si>
  <si>
    <t>Operating/maint Utilities-Grant</t>
  </si>
  <si>
    <t>Hs Science Health Dental Vision</t>
  </si>
  <si>
    <t>Hs Soc Studies Health Dental Vision</t>
  </si>
  <si>
    <t>Supt Support Svcs Health Dental Vision</t>
  </si>
  <si>
    <t>Elem Special Ed Benefits Sub</t>
  </si>
  <si>
    <t>Agriculture Dues &amp; Fees</t>
  </si>
  <si>
    <t>HS Music Health Dental Vision</t>
  </si>
  <si>
    <t>Head Maint 16+</t>
  </si>
  <si>
    <t>"Salary" @ 20 hr / wk * 52 weeks</t>
  </si>
  <si>
    <t>Adriana Ramirez</t>
  </si>
  <si>
    <t>Kirstie Tramp</t>
  </si>
  <si>
    <t>Cust. 2</t>
  </si>
  <si>
    <t>CPP TAX CHCK OFF-STATE</t>
  </si>
  <si>
    <t>Gift/Talented ECEA Grant Salary</t>
  </si>
  <si>
    <t>Gift/Talented ECEA Grant Benefits</t>
  </si>
  <si>
    <t>HS Art Health Dental Vision</t>
  </si>
  <si>
    <t>HS Art Purchased Services</t>
  </si>
  <si>
    <t>Para 16+</t>
  </si>
  <si>
    <t>TBD</t>
  </si>
  <si>
    <t>BA18+40</t>
  </si>
  <si>
    <t>BA7+10</t>
  </si>
  <si>
    <t>BA12+10</t>
  </si>
  <si>
    <t>BA10</t>
  </si>
  <si>
    <t>BA7+30</t>
  </si>
  <si>
    <t>MA6</t>
  </si>
  <si>
    <t>BA31+40</t>
  </si>
  <si>
    <t>BA11+40</t>
  </si>
  <si>
    <t>Elem Music Health Dental Vision</t>
  </si>
  <si>
    <t>HS Mathematics Benefits</t>
  </si>
  <si>
    <t>HS Mathematics Sub Benefits</t>
  </si>
  <si>
    <t xml:space="preserve">BA </t>
  </si>
  <si>
    <t>1ST</t>
  </si>
  <si>
    <t>2ND/3RD</t>
  </si>
  <si>
    <t>4TH/5TH</t>
  </si>
  <si>
    <t>Salary @ 9 hrs/day *180 days</t>
  </si>
  <si>
    <t>Teacher</t>
  </si>
  <si>
    <t>"Salary" @ 7 hrs/day * 149 days</t>
  </si>
  <si>
    <t>"Salary" @ 7.5 hrs/day * 153 days</t>
  </si>
  <si>
    <t>"Salary" @ 9.5 hrs / day * 153days</t>
  </si>
  <si>
    <t>"Salary" @ 10 hrs / day * 160 days</t>
  </si>
  <si>
    <t>MA11</t>
  </si>
  <si>
    <t>Elem Sal-Title IV</t>
  </si>
  <si>
    <t>Elem Benfits Title IV</t>
  </si>
  <si>
    <t>Secr Support Svcs salary Reg</t>
  </si>
  <si>
    <t>Secondary Sal-Title IV</t>
  </si>
  <si>
    <t>HS Benefits Title IV</t>
  </si>
  <si>
    <t>18-800-00-2850-0525-000-4424-03</t>
  </si>
  <si>
    <t>Unemployment-Title IV Grant</t>
  </si>
  <si>
    <t>Admin</t>
  </si>
  <si>
    <t>Elem Supplies (500/grade level)</t>
  </si>
  <si>
    <t>HS English/La Benefits Sub</t>
  </si>
  <si>
    <t xml:space="preserve">6th </t>
  </si>
  <si>
    <t>Income</t>
  </si>
  <si>
    <t>Taxes (Property &amp; Ownership)</t>
  </si>
  <si>
    <t>Interest Earned</t>
  </si>
  <si>
    <t>Housing Rent</t>
  </si>
  <si>
    <t>Transfer to Capital Reserve</t>
  </si>
  <si>
    <t>Allocation to Insurance Reserve</t>
  </si>
  <si>
    <t xml:space="preserve">Available Resources </t>
  </si>
  <si>
    <t>Expenses</t>
  </si>
  <si>
    <t>Teacher Salaries</t>
  </si>
  <si>
    <t>Instructional Support Staff Salaries</t>
  </si>
  <si>
    <t>Maintenance/Custodial Salaries</t>
  </si>
  <si>
    <t>Health/Dental Insurance</t>
  </si>
  <si>
    <t>PERA Benefits</t>
  </si>
  <si>
    <t>Substitute Wages/Benefits</t>
  </si>
  <si>
    <t>Testing Supplies</t>
  </si>
  <si>
    <t>Supplies</t>
  </si>
  <si>
    <t>Operating/Maintenance Purch Serv</t>
  </si>
  <si>
    <t>Housing Repairs/Utilities/Etc</t>
  </si>
  <si>
    <t>Operating Utilities Purchases</t>
  </si>
  <si>
    <t>Concurrent Enrollment</t>
  </si>
  <si>
    <t>Professional Serv Account/Legal</t>
  </si>
  <si>
    <t>Projected</t>
  </si>
  <si>
    <t>Transfer to Foo Services</t>
  </si>
  <si>
    <t>Repayment to CDE</t>
  </si>
  <si>
    <t>Sec/Business Salaries</t>
  </si>
  <si>
    <t>Sec/Business Benefits</t>
  </si>
  <si>
    <t>BOCES</t>
  </si>
  <si>
    <t>Interest on Colotrust Prime</t>
  </si>
  <si>
    <t>State Turnaround Elem</t>
  </si>
  <si>
    <t>State On-behalf Payment</t>
  </si>
  <si>
    <t>June 30,2019</t>
  </si>
  <si>
    <t>HS Physical Ed Health Dental Vision</t>
  </si>
  <si>
    <t>Elem Supplies-REAP</t>
  </si>
  <si>
    <t>Elem Textbooks-READ</t>
  </si>
  <si>
    <t>Elem Tech Equip Sm Rural One Time</t>
  </si>
  <si>
    <t>Elem Physical Ed Health Dental Vision</t>
  </si>
  <si>
    <t>Elem Special Ed Salary ELPA</t>
  </si>
  <si>
    <t>Counselor On-behalf</t>
  </si>
  <si>
    <t>Secr Support Svc On Behalf Payment</t>
  </si>
  <si>
    <t>Operating/main On Behalf</t>
  </si>
  <si>
    <t xml:space="preserve">Student Trans On Behalf </t>
  </si>
  <si>
    <t>HS Science Dues and Fees</t>
  </si>
  <si>
    <t>Business Supp Svc On Behalf</t>
  </si>
  <si>
    <t>2020-21 Classified Salary Schedule - Arickaree School District R-2</t>
  </si>
  <si>
    <t>Graton</t>
  </si>
  <si>
    <t>Lunch Health/Dental/Vision</t>
  </si>
  <si>
    <t>Administration Benefits+Sub</t>
  </si>
  <si>
    <t>Administration Salaries+Sub</t>
  </si>
  <si>
    <t>Cafeteria Salaries+Sub</t>
  </si>
  <si>
    <t>Cafeteria Benefits+Sub</t>
  </si>
  <si>
    <t>Coaching Benefits</t>
  </si>
  <si>
    <t>Transportation Sub Salaries+ Benef</t>
  </si>
  <si>
    <t>Transportation Salaries+ Benefits</t>
  </si>
  <si>
    <t>Educational Supplies</t>
  </si>
  <si>
    <t>Travel/Registration</t>
  </si>
  <si>
    <t>Educational Equipment/Comp.</t>
  </si>
  <si>
    <t>Trasportation Supplies/Etc</t>
  </si>
  <si>
    <t>Dues/Fees/Purch Serv</t>
  </si>
  <si>
    <t>Lunch Food/Milk</t>
  </si>
  <si>
    <t>Lunch Travel/Registration</t>
  </si>
  <si>
    <t>Lunch Dues/Fees/Purch Serv</t>
  </si>
  <si>
    <t>Beginning Fund Balance10/21/43</t>
  </si>
  <si>
    <t>Coaching Salaries/Officials</t>
  </si>
  <si>
    <t>June 30,2020</t>
  </si>
  <si>
    <t>Non Athletic Cocurr Health/Dental/V</t>
  </si>
  <si>
    <t>20-21</t>
  </si>
  <si>
    <t>Elem Computer Tech Salary</t>
  </si>
  <si>
    <t>Elem Computer Tech Benefits Reg</t>
  </si>
  <si>
    <t>June 30, 2021 Budget</t>
  </si>
  <si>
    <t>FINAL 2020-2021 BUDGET</t>
  </si>
  <si>
    <t>FTE:  103</t>
  </si>
  <si>
    <t>Students:  98</t>
  </si>
  <si>
    <t>10-000-00-0000-3000-000-3141</t>
  </si>
  <si>
    <t>CDE CPP TAX CHECK OFF PYMT</t>
  </si>
  <si>
    <t>10-000-00-0000-3010-000-3898</t>
  </si>
  <si>
    <t>10-000-00-0000-3000-000-3227</t>
  </si>
  <si>
    <t>10-000-00-0000-4951-000-4424</t>
  </si>
  <si>
    <t>10-501-00-0010-0110-201-3235</t>
  </si>
  <si>
    <t>Elem Teach Salary At Risk</t>
  </si>
  <si>
    <t>10-501-00-0010-0110-201-3259</t>
  </si>
  <si>
    <t>Elem Teacher Salry - READ</t>
  </si>
  <si>
    <t>10-501-00-0010-0280-201-3898</t>
  </si>
  <si>
    <t>Elem Instruction On-Behalf</t>
  </si>
  <si>
    <t>10-501-00-0010-0600-000-3259</t>
  </si>
  <si>
    <t>Elem READ Act Curriculum</t>
  </si>
  <si>
    <t>10-501-00-0010-0600-000-4358</t>
  </si>
  <si>
    <t>Elem Special Ed Salary Para</t>
  </si>
  <si>
    <t>10-501-00-1700-0110-416-3139</t>
  </si>
  <si>
    <t>STATE ELPA Salary</t>
  </si>
  <si>
    <t>10-501-00-1700-0110-416-3140</t>
  </si>
  <si>
    <t>10-501-00-2120-0280-000-3898</t>
  </si>
  <si>
    <t>10-501-00-2222-0280-216-3898</t>
  </si>
  <si>
    <t>Library Services On Behalf Payment</t>
  </si>
  <si>
    <t>10-501-00-2400-0280-506-3898</t>
  </si>
  <si>
    <t>10-501-00-2600-0280-608-3898</t>
  </si>
  <si>
    <t>10-501-00-2700-0280-602-3898</t>
  </si>
  <si>
    <t>10-502-00-1330-0810-000-0000</t>
  </si>
  <si>
    <t>10-600-00-2300-0280-101-3898</t>
  </si>
  <si>
    <t>Supt Support Svce -On Behalf Pymt</t>
  </si>
  <si>
    <t>10-600-00-2300-0600-000-3227</t>
  </si>
  <si>
    <t>Supt Support State</t>
  </si>
  <si>
    <t>10-600-00-2500-0280-501-3898</t>
  </si>
  <si>
    <t>18-800-00-2850-0525-000-3230</t>
  </si>
  <si>
    <t>21-000-00-0000-1611-000-4553</t>
  </si>
  <si>
    <t>21-000-00-0000-3010-000-3950</t>
  </si>
  <si>
    <t>Food Loss Reimbursement</t>
  </si>
  <si>
    <t>23-500-00-1800-0600-000-0000</t>
  </si>
  <si>
    <t>Athletics Expenses</t>
  </si>
  <si>
    <t>Purchased Services</t>
  </si>
  <si>
    <t>23-500-00-1900-0500-000-0000</t>
  </si>
  <si>
    <t>23-500-00-1900-0580-000-0000</t>
  </si>
  <si>
    <t>Travel Expenses</t>
  </si>
  <si>
    <t>23-500-00-1900-0800-000-0000</t>
  </si>
  <si>
    <t>Other Expenses</t>
  </si>
  <si>
    <t>43-500-00-4000-0722-000-0000</t>
  </si>
  <si>
    <t>New Construction -Buildings</t>
  </si>
  <si>
    <t>SCHOLARSHIP FUND</t>
  </si>
  <si>
    <t>10-000-00-0000-1190-000-0000</t>
  </si>
  <si>
    <t>Taxes From Local Sources</t>
  </si>
  <si>
    <t>HS Computer Tech COVID19 CRF</t>
  </si>
  <si>
    <t>10-500-00-1600-0600-000-4012</t>
  </si>
  <si>
    <t>HS Computer Tech  Sup COVID19 CRF</t>
  </si>
  <si>
    <t xml:space="preserve">HS Title 1 Salary </t>
  </si>
  <si>
    <t>10-500-00-1790-0110-416-0000-</t>
  </si>
  <si>
    <t>HS Title I Salary Assist.</t>
  </si>
  <si>
    <t>10-500-00-1790-0200-206-0000</t>
  </si>
  <si>
    <t>HS Title I Benefits Reg</t>
  </si>
  <si>
    <t>10-500-00-1790-0200-416-0000</t>
  </si>
  <si>
    <t>HS Title I Benefits Assist</t>
  </si>
  <si>
    <t>10-501-00-0010-0110-201-4012</t>
  </si>
  <si>
    <t>Elem Teacher Salary COVID19 CRF</t>
  </si>
  <si>
    <t>10-501-00-0010-0200-201-4012</t>
  </si>
  <si>
    <t>Elem Benefits COVID10 CRF</t>
  </si>
  <si>
    <t>10-000-00-0000-4000-000-4012</t>
  </si>
  <si>
    <t xml:space="preserve">CORONAVIRUS RELIEF FUNDS </t>
  </si>
  <si>
    <t>10-501-00-0010-0640-000-3206</t>
  </si>
  <si>
    <t>10-501-00-0010-0735-000-3230</t>
  </si>
  <si>
    <t>10-501-00-1600-0500-000-4012</t>
  </si>
  <si>
    <t>Elem Comp Tech COVID10 CRF  PS</t>
  </si>
  <si>
    <t>10-501-00-1200-0250-201-0000</t>
  </si>
  <si>
    <t>10-501-00-1600-0600-000-4012</t>
  </si>
  <si>
    <t>Elem Computer Tech COVID19 CRF  Sup</t>
  </si>
  <si>
    <t>10-501-00-1790-0110-419-0000</t>
  </si>
  <si>
    <t>Elem Title I Salary Assistant</t>
  </si>
  <si>
    <t>10-501-00-1790-0200-419-0000</t>
  </si>
  <si>
    <t>Elem Title I Benefits Assist</t>
  </si>
  <si>
    <t>10-501-00-2222-0120-204-0000</t>
  </si>
  <si>
    <t>Library Svcs Salary Sub</t>
  </si>
  <si>
    <t>10-501-00-2222-0200-204-0000</t>
  </si>
  <si>
    <t>Library Svcs Benefits Sub</t>
  </si>
  <si>
    <t>10-501-00-2600-0110-608-4012</t>
  </si>
  <si>
    <t>Operating/Maint Salary COVID19 CRF Sal</t>
  </si>
  <si>
    <t>10-501-00-2600-0600-000-4012</t>
  </si>
  <si>
    <t>Operating/Maint Supplies COVID19 CRF</t>
  </si>
  <si>
    <t>10-501-00-2600-0600-000-4425</t>
  </si>
  <si>
    <t>Operating/Maint Supplies ESSER</t>
  </si>
  <si>
    <t>10-600-00-2400-0110-101-0000</t>
  </si>
  <si>
    <t>Principal Support Salary Reg</t>
  </si>
  <si>
    <t>10-600-00-2400-0200-101-0000</t>
  </si>
  <si>
    <t>Principal Support Svcs Benefit Reg</t>
  </si>
  <si>
    <t>10-600-00-2400-0250-101-0000</t>
  </si>
  <si>
    <t>Principal Support Svce Health Dent Vision</t>
  </si>
  <si>
    <t>FY 2021</t>
  </si>
  <si>
    <t>10-501-00-0830-0250-201-0000</t>
  </si>
  <si>
    <t>10-501-00-2600-0200-600-0000</t>
  </si>
  <si>
    <t xml:space="preserve">Operating/Maint Benefits P/T  </t>
  </si>
  <si>
    <t>21-000-00-000-1990-000-0000</t>
  </si>
  <si>
    <t>Revenue - Student lunches grant</t>
  </si>
  <si>
    <t>21-000-00-0000-4000-000-4559</t>
  </si>
  <si>
    <t>CARES ACT Summer Food  Ops</t>
  </si>
  <si>
    <t>21-000-00-0000-4000-001-4559</t>
  </si>
  <si>
    <t>CARES ACT Summer Food Admin</t>
  </si>
  <si>
    <t>PROPOSED</t>
  </si>
  <si>
    <t>10-600-00-2500-0250-501-0000</t>
  </si>
  <si>
    <t>10-600-00-2300-0600-000-3950</t>
  </si>
  <si>
    <t>10-502-00-1500-0250-201-0000</t>
  </si>
  <si>
    <t>10-502-00-1330-0250-201-0000</t>
  </si>
  <si>
    <t>10-502-00-0500-0250-201-0000</t>
  </si>
  <si>
    <t>10-502-00-0300-0200-210-0000</t>
  </si>
  <si>
    <t>10-502-00-0100-0810-000-0000</t>
  </si>
  <si>
    <t>10-502-00-0100-0250-201-0000</t>
  </si>
  <si>
    <t>10-502-00-0030-0611-000-0000</t>
  </si>
  <si>
    <t>10-502-00-0030-0200-201-4424</t>
  </si>
  <si>
    <t>10-502-00-0030-0200-201-3230</t>
  </si>
  <si>
    <t>10-502-00-0030-0110-201-4424</t>
  </si>
  <si>
    <t>10-502-00-0030-0110-201-3230</t>
  </si>
  <si>
    <t>10-501-00-2700-0250-602-0000</t>
  </si>
  <si>
    <t>10-501-00-2600-0620-000-4394</t>
  </si>
  <si>
    <t>10-501-00-2600-0250-608-0000</t>
  </si>
  <si>
    <t>10-501-00-2400-0250-506-0000</t>
  </si>
  <si>
    <t>10-501-00-2222-0250-216-0000</t>
  </si>
  <si>
    <t>10-501-00-1900-0250-201-0000</t>
  </si>
  <si>
    <t>10-501-00-1700-0250-202-3130</t>
  </si>
  <si>
    <t>10-501-00-1600-0735-000-3230</t>
  </si>
  <si>
    <t>10-501-00-1600-0735-000-3227</t>
  </si>
  <si>
    <t>10-501-00-0200-0250-201-0000</t>
  </si>
  <si>
    <t>10-501-00-0040-0200-204-3141</t>
  </si>
  <si>
    <t>10-501-00-0040-0200-204-0000</t>
  </si>
  <si>
    <t>10-501-00-0040-0250-201-0000</t>
  </si>
  <si>
    <t>10-501-00-0010-0250-201-0000</t>
  </si>
  <si>
    <t>10-501-00-0010-0200-201-3230</t>
  </si>
  <si>
    <t>10-501-00-0010-0200-201-4424</t>
  </si>
  <si>
    <t>10-501-00-0010-0110-201-4424</t>
  </si>
  <si>
    <t>10-501-00-0010-0110-201-3230</t>
  </si>
  <si>
    <t>10-500-00-1700-0250-202-0000</t>
  </si>
  <si>
    <t>10-500-00-1600-0580-000-4424</t>
  </si>
  <si>
    <t>10-500-00-1600-0500-000-4012</t>
  </si>
  <si>
    <t>10-500-00-1200-0250-201-0000</t>
  </si>
  <si>
    <t>10-500-00-0830-0250-201-0000</t>
  </si>
  <si>
    <t>10-500-00-0200-0500-000-0000</t>
  </si>
  <si>
    <t>10-500-00-0200-0250-201-0000</t>
  </si>
  <si>
    <t>10-000-00-0000-3141-000-3141</t>
  </si>
  <si>
    <t>10-600-00-2300-0250-101-0000</t>
  </si>
  <si>
    <t>NAME</t>
  </si>
  <si>
    <t>YRS-EXP</t>
  </si>
  <si>
    <t>NO PAY</t>
  </si>
  <si>
    <t>DAN TRAMP</t>
  </si>
  <si>
    <t>MELISSA TRIM</t>
  </si>
  <si>
    <t>KARI MONAT</t>
  </si>
  <si>
    <t>NATHAN CRAIG</t>
  </si>
  <si>
    <t>TRENT LEOFFLER</t>
  </si>
  <si>
    <t>SHONDA KING</t>
  </si>
  <si>
    <t>* * * * * * * * *</t>
  </si>
  <si>
    <t>ANTON HERMES</t>
  </si>
  <si>
    <t>10-000-00-0000-4000-000-5012</t>
  </si>
  <si>
    <t>CORONAVIRUS RELIEF FUNDS @ RISK</t>
  </si>
  <si>
    <t>WILL McFADDEN</t>
  </si>
  <si>
    <t>PAUL GRIESE</t>
  </si>
  <si>
    <t>2021-2022</t>
  </si>
  <si>
    <t>Pay</t>
  </si>
  <si>
    <t>Stephanie Mariscal</t>
  </si>
  <si>
    <t xml:space="preserve">Marsha Jesse </t>
  </si>
  <si>
    <t>Tina Ritchey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</si>
</sst>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"/>
    <numFmt numFmtId="166" formatCode="&quot;$&quot;#,##0.00"/>
    <numFmt numFmtId="167" formatCode="[$-409]d\-mmm\-yy;@"/>
    <numFmt numFmtId="168" formatCode="[$-409]dd\-mmm\-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8"/>
      <color indexed="8"/>
      <name val="Calibri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2499465926084170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2">
    <xf numFmtId="0" fontId="0" fillId="0" borderId="0" xfId="0"/>
    <xf numFmtId="43" fontId="0" fillId="0" borderId="0" xfId="1" applyFont="1"/>
    <xf numFmtId="43" fontId="0" fillId="0" borderId="10" xfId="1" applyFont="1" applyBorder="1"/>
    <xf numFmtId="0" fontId="0" fillId="0" borderId="10" xfId="0" applyBorder="1"/>
    <xf numFmtId="44" fontId="0" fillId="0" borderId="11" xfId="2" applyFont="1" applyBorder="1"/>
    <xf numFmtId="0" fontId="16" fillId="0" borderId="0" xfId="0" applyFont="1"/>
    <xf numFmtId="0" fontId="16" fillId="0" borderId="0" xfId="0" quotePrefix="1" applyFont="1"/>
    <xf numFmtId="44" fontId="0" fillId="0" borderId="0" xfId="0" applyNumberFormat="1"/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43" fontId="0" fillId="33" borderId="0" xfId="1" applyFont="1" applyFill="1"/>
    <xf numFmtId="43" fontId="0" fillId="0" borderId="12" xfId="1" applyFont="1" applyBorder="1"/>
    <xf numFmtId="43" fontId="0" fillId="33" borderId="12" xfId="1" applyFont="1" applyFill="1" applyBorder="1"/>
    <xf numFmtId="43" fontId="0" fillId="0" borderId="13" xfId="1" applyFont="1" applyBorder="1"/>
    <xf numFmtId="0" fontId="0" fillId="0" borderId="12" xfId="0" applyBorder="1"/>
    <xf numFmtId="43" fontId="0" fillId="33" borderId="0" xfId="1" applyFont="1" applyFill="1" applyBorder="1"/>
    <xf numFmtId="164" fontId="16" fillId="0" borderId="0" xfId="0" quotePrefix="1" applyNumberFormat="1" applyFont="1" applyAlignment="1">
      <alignment horizontal="center"/>
    </xf>
    <xf numFmtId="0" fontId="16" fillId="0" borderId="0" xfId="0" quotePrefix="1" applyFont="1" applyAlignment="1">
      <alignment horizontal="center"/>
    </xf>
    <xf numFmtId="15" fontId="16" fillId="0" borderId="0" xfId="0" quotePrefix="1" applyNumberFormat="1" applyFont="1" applyAlignment="1">
      <alignment horizontal="center"/>
    </xf>
    <xf numFmtId="43" fontId="0" fillId="33" borderId="15" xfId="1" applyFont="1" applyFill="1" applyBorder="1"/>
    <xf numFmtId="43" fontId="16" fillId="0" borderId="0" xfId="1" applyFont="1"/>
    <xf numFmtId="0" fontId="0" fillId="0" borderId="16" xfId="0" applyBorder="1"/>
    <xf numFmtId="43" fontId="16" fillId="33" borderId="14" xfId="1" applyFont="1" applyFill="1" applyBorder="1"/>
    <xf numFmtId="44" fontId="0" fillId="0" borderId="0" xfId="1" applyNumberFormat="1" applyFont="1"/>
    <xf numFmtId="0" fontId="0" fillId="0" borderId="0" xfId="0" applyAlignment="1">
      <alignment horizontal="center"/>
    </xf>
    <xf numFmtId="0" fontId="18" fillId="0" borderId="0" xfId="0" applyFont="1"/>
    <xf numFmtId="43" fontId="18" fillId="0" borderId="0" xfId="1" applyFont="1"/>
    <xf numFmtId="0" fontId="0" fillId="0" borderId="10" xfId="0" applyBorder="1" applyAlignment="1">
      <alignment horizontal="center"/>
    </xf>
    <xf numFmtId="44" fontId="18" fillId="0" borderId="0" xfId="0" applyNumberFormat="1" applyFont="1"/>
    <xf numFmtId="14" fontId="18" fillId="0" borderId="10" xfId="0" applyNumberFormat="1" applyFont="1" applyBorder="1"/>
    <xf numFmtId="0" fontId="18" fillId="0" borderId="10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34" borderId="12" xfId="0" applyFill="1" applyBorder="1"/>
    <xf numFmtId="43" fontId="0" fillId="34" borderId="12" xfId="1" applyFont="1" applyFill="1" applyBorder="1"/>
    <xf numFmtId="0" fontId="0" fillId="34" borderId="15" xfId="0" applyFill="1" applyBorder="1" applyAlignment="1">
      <alignment horizontal="center" vertical="center"/>
    </xf>
    <xf numFmtId="164" fontId="16" fillId="34" borderId="17" xfId="0" quotePrefix="1" applyNumberFormat="1" applyFont="1" applyFill="1" applyBorder="1" applyAlignment="1">
      <alignment horizontal="center"/>
    </xf>
    <xf numFmtId="0" fontId="0" fillId="34" borderId="16" xfId="0" applyFill="1" applyBorder="1"/>
    <xf numFmtId="0" fontId="16" fillId="34" borderId="13" xfId="0" applyFont="1" applyFill="1" applyBorder="1" applyAlignment="1">
      <alignment horizontal="center"/>
    </xf>
    <xf numFmtId="43" fontId="0" fillId="34" borderId="15" xfId="1" applyFont="1" applyFill="1" applyBorder="1"/>
    <xf numFmtId="43" fontId="16" fillId="34" borderId="16" xfId="1" applyFont="1" applyFill="1" applyBorder="1"/>
    <xf numFmtId="43" fontId="0" fillId="34" borderId="18" xfId="1" applyFont="1" applyFill="1" applyBorder="1"/>
    <xf numFmtId="0" fontId="16" fillId="34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16" fillId="34" borderId="20" xfId="1" applyFont="1" applyFill="1" applyBorder="1"/>
    <xf numFmtId="43" fontId="16" fillId="0" borderId="10" xfId="1" applyFont="1" applyBorder="1"/>
    <xf numFmtId="44" fontId="16" fillId="0" borderId="11" xfId="2" applyFont="1" applyBorder="1"/>
    <xf numFmtId="44" fontId="16" fillId="34" borderId="19" xfId="2" applyFont="1" applyFill="1" applyBorder="1"/>
    <xf numFmtId="0" fontId="0" fillId="34" borderId="12" xfId="0" applyFill="1" applyBorder="1" applyAlignment="1">
      <alignment horizontal="center"/>
    </xf>
    <xf numFmtId="4" fontId="0" fillId="0" borderId="0" xfId="0" applyNumberFormat="1"/>
    <xf numFmtId="43" fontId="19" fillId="0" borderId="0" xfId="1" applyFont="1"/>
    <xf numFmtId="0" fontId="16" fillId="0" borderId="12" xfId="0" applyFont="1" applyBorder="1"/>
    <xf numFmtId="0" fontId="16" fillId="0" borderId="12" xfId="0" quotePrefix="1" applyFont="1" applyBorder="1"/>
    <xf numFmtId="14" fontId="18" fillId="0" borderId="12" xfId="0" applyNumberFormat="1" applyFont="1" applyBorder="1"/>
    <xf numFmtId="0" fontId="18" fillId="0" borderId="12" xfId="0" applyFont="1" applyBorder="1"/>
    <xf numFmtId="15" fontId="16" fillId="0" borderId="12" xfId="0" quotePrefix="1" applyNumberFormat="1" applyFont="1" applyBorder="1" applyAlignment="1">
      <alignment horizontal="center"/>
    </xf>
    <xf numFmtId="164" fontId="16" fillId="0" borderId="12" xfId="0" quotePrefix="1" applyNumberFormat="1" applyFont="1" applyBorder="1" applyAlignment="1">
      <alignment horizontal="center"/>
    </xf>
    <xf numFmtId="0" fontId="16" fillId="0" borderId="12" xfId="0" quotePrefix="1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/>
    </xf>
    <xf numFmtId="44" fontId="0" fillId="0" borderId="12" xfId="2" applyFont="1" applyBorder="1"/>
    <xf numFmtId="44" fontId="0" fillId="0" borderId="12" xfId="0" applyNumberFormat="1" applyBorder="1"/>
    <xf numFmtId="44" fontId="18" fillId="0" borderId="12" xfId="0" applyNumberFormat="1" applyFont="1" applyBorder="1"/>
    <xf numFmtId="43" fontId="0" fillId="0" borderId="12" xfId="0" applyNumberFormat="1" applyBorder="1"/>
    <xf numFmtId="0" fontId="0" fillId="0" borderId="12" xfId="0" applyFont="1" applyBorder="1"/>
    <xf numFmtId="0" fontId="0" fillId="1" borderId="12" xfId="0" applyFont="1" applyFill="1" applyBorder="1"/>
    <xf numFmtId="0" fontId="0" fillId="0" borderId="0" xfId="0" applyFont="1"/>
    <xf numFmtId="0" fontId="0" fillId="0" borderId="10" xfId="0" applyFont="1" applyBorder="1"/>
    <xf numFmtId="164" fontId="16" fillId="1" borderId="12" xfId="0" quotePrefix="1" applyNumberFormat="1" applyFont="1" applyFill="1" applyBorder="1" applyAlignment="1">
      <alignment horizontal="center"/>
    </xf>
    <xf numFmtId="0" fontId="16" fillId="1" borderId="12" xfId="0" applyFont="1" applyFill="1" applyBorder="1" applyAlignment="1">
      <alignment horizontal="center"/>
    </xf>
    <xf numFmtId="44" fontId="0" fillId="0" borderId="12" xfId="0" applyNumberFormat="1" applyFont="1" applyBorder="1"/>
    <xf numFmtId="44" fontId="0" fillId="1" borderId="12" xfId="2" applyFont="1" applyFill="1" applyBorder="1"/>
    <xf numFmtId="44" fontId="16" fillId="0" borderId="12" xfId="0" applyNumberFormat="1" applyFont="1" applyBorder="1"/>
    <xf numFmtId="43" fontId="0" fillId="1" borderId="12" xfId="1" applyFont="1" applyFill="1" applyBorder="1"/>
    <xf numFmtId="43" fontId="16" fillId="0" borderId="12" xfId="1" applyFont="1" applyBorder="1"/>
    <xf numFmtId="43" fontId="0" fillId="0" borderId="12" xfId="1" applyNumberFormat="1" applyFont="1" applyBorder="1"/>
    <xf numFmtId="43" fontId="20" fillId="33" borderId="12" xfId="1" applyFont="1" applyFill="1" applyBorder="1"/>
    <xf numFmtId="44" fontId="16" fillId="0" borderId="12" xfId="2" applyFont="1" applyBorder="1"/>
    <xf numFmtId="44" fontId="16" fillId="1" borderId="12" xfId="2" applyFont="1" applyFill="1" applyBorder="1"/>
    <xf numFmtId="14" fontId="18" fillId="0" borderId="13" xfId="0" applyNumberFormat="1" applyFont="1" applyBorder="1"/>
    <xf numFmtId="0" fontId="0" fillId="0" borderId="13" xfId="0" applyBorder="1"/>
    <xf numFmtId="0" fontId="18" fillId="0" borderId="16" xfId="0" applyFont="1" applyBorder="1"/>
    <xf numFmtId="15" fontId="16" fillId="0" borderId="12" xfId="0" quotePrefix="1" applyNumberFormat="1" applyFont="1" applyBorder="1"/>
    <xf numFmtId="17" fontId="16" fillId="0" borderId="0" xfId="0" applyNumberFormat="1" applyFont="1" applyAlignment="1">
      <alignment horizontal="center"/>
    </xf>
    <xf numFmtId="17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21" fillId="0" borderId="22" xfId="0" applyNumberFormat="1" applyFont="1" applyFill="1" applyBorder="1" applyAlignment="1" applyProtection="1"/>
    <xf numFmtId="10" fontId="21" fillId="0" borderId="22" xfId="0" applyNumberFormat="1" applyFont="1" applyFill="1" applyBorder="1" applyAlignment="1" applyProtection="1">
      <alignment horizontal="center"/>
    </xf>
    <xf numFmtId="5" fontId="21" fillId="0" borderId="22" xfId="0" applyNumberFormat="1" applyFont="1" applyFill="1" applyBorder="1" applyAlignment="1" applyProtection="1">
      <alignment horizontal="center"/>
    </xf>
    <xf numFmtId="0" fontId="21" fillId="0" borderId="22" xfId="0" applyNumberFormat="1" applyFont="1" applyFill="1" applyBorder="1" applyAlignment="1" applyProtection="1">
      <alignment horizontal="center"/>
    </xf>
    <xf numFmtId="0" fontId="22" fillId="0" borderId="22" xfId="0" applyNumberFormat="1" applyFont="1" applyFill="1" applyBorder="1" applyAlignment="1" applyProtection="1"/>
    <xf numFmtId="0" fontId="23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0" fillId="0" borderId="0" xfId="0" applyFill="1"/>
    <xf numFmtId="3" fontId="0" fillId="0" borderId="0" xfId="0" applyNumberFormat="1"/>
    <xf numFmtId="0" fontId="26" fillId="0" borderId="0" xfId="0" applyNumberFormat="1" applyFont="1" applyFill="1" applyBorder="1" applyAlignment="1" applyProtection="1"/>
    <xf numFmtId="0" fontId="26" fillId="0" borderId="0" xfId="0" applyFont="1" applyFill="1"/>
    <xf numFmtId="0" fontId="0" fillId="0" borderId="0" xfId="0" applyAlignment="1">
      <alignment horizontal="center" wrapText="1"/>
    </xf>
    <xf numFmtId="0" fontId="0" fillId="35" borderId="0" xfId="0" applyFill="1" applyAlignment="1">
      <alignment horizontal="center" wrapText="1"/>
    </xf>
    <xf numFmtId="0" fontId="0" fillId="35" borderId="0" xfId="0" applyFill="1" applyAlignment="1">
      <alignment horizontal="center"/>
    </xf>
    <xf numFmtId="0" fontId="0" fillId="0" borderId="0" xfId="0" applyAlignment="1">
      <alignment horizontal="center" wrapText="1" shrinkToFit="1"/>
    </xf>
    <xf numFmtId="4" fontId="0" fillId="35" borderId="0" xfId="0" applyNumberFormat="1" applyFill="1" applyAlignment="1">
      <alignment horizontal="center"/>
    </xf>
    <xf numFmtId="4" fontId="0" fillId="0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0" fontId="26" fillId="0" borderId="0" xfId="0" applyNumberFormat="1" applyFont="1" applyFill="1" applyBorder="1" applyAlignment="1" applyProtection="1">
      <alignment horizontal="left"/>
    </xf>
    <xf numFmtId="0" fontId="0" fillId="0" borderId="0" xfId="0" applyFill="1" applyAlignment="1">
      <alignment horizontal="center"/>
    </xf>
    <xf numFmtId="4" fontId="0" fillId="35" borderId="0" xfId="0" applyNumberFormat="1" applyFill="1" applyAlignment="1">
      <alignment horizontal="center" wrapText="1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 wrapText="1"/>
    </xf>
    <xf numFmtId="2" fontId="0" fillId="35" borderId="0" xfId="0" applyNumberFormat="1" applyFill="1" applyAlignment="1">
      <alignment horizontal="center"/>
    </xf>
    <xf numFmtId="0" fontId="27" fillId="0" borderId="0" xfId="0" applyFont="1" applyAlignment="1">
      <alignment horizontal="center"/>
    </xf>
    <xf numFmtId="3" fontId="27" fillId="0" borderId="0" xfId="0" applyNumberFormat="1" applyFont="1" applyAlignment="1">
      <alignment horizontal="center"/>
    </xf>
    <xf numFmtId="43" fontId="0" fillId="0" borderId="0" xfId="1" applyFont="1" applyBorder="1"/>
    <xf numFmtId="0" fontId="14" fillId="0" borderId="0" xfId="0" applyFont="1"/>
    <xf numFmtId="42" fontId="14" fillId="0" borderId="0" xfId="0" applyNumberFormat="1" applyFont="1"/>
    <xf numFmtId="43" fontId="0" fillId="0" borderId="0" xfId="0" applyNumberFormat="1"/>
    <xf numFmtId="43" fontId="16" fillId="0" borderId="0" xfId="0" applyNumberFormat="1" applyFont="1"/>
    <xf numFmtId="43" fontId="14" fillId="0" borderId="0" xfId="0" applyNumberFormat="1" applyFont="1"/>
    <xf numFmtId="43" fontId="20" fillId="0" borderId="0" xfId="1" applyFont="1"/>
    <xf numFmtId="0" fontId="16" fillId="0" borderId="0" xfId="0" applyFont="1" applyBorder="1" applyAlignment="1">
      <alignment horizontal="center"/>
    </xf>
    <xf numFmtId="43" fontId="16" fillId="0" borderId="0" xfId="1" applyFont="1" applyBorder="1"/>
    <xf numFmtId="44" fontId="16" fillId="0" borderId="0" xfId="2" applyFont="1" applyBorder="1"/>
    <xf numFmtId="0" fontId="0" fillId="0" borderId="22" xfId="0" applyFill="1" applyBorder="1"/>
    <xf numFmtId="0" fontId="0" fillId="0" borderId="22" xfId="0" applyBorder="1"/>
    <xf numFmtId="0" fontId="0" fillId="0" borderId="22" xfId="0" applyBorder="1" applyAlignment="1">
      <alignment horizontal="center"/>
    </xf>
    <xf numFmtId="3" fontId="0" fillId="0" borderId="22" xfId="0" applyNumberFormat="1" applyBorder="1"/>
    <xf numFmtId="1" fontId="0" fillId="0" borderId="22" xfId="0" applyNumberFormat="1" applyBorder="1"/>
    <xf numFmtId="3" fontId="16" fillId="0" borderId="22" xfId="0" applyNumberFormat="1" applyFont="1" applyBorder="1"/>
    <xf numFmtId="0" fontId="16" fillId="0" borderId="22" xfId="0" applyFont="1" applyBorder="1" applyAlignment="1">
      <alignment horizontal="center"/>
    </xf>
    <xf numFmtId="0" fontId="0" fillId="0" borderId="22" xfId="0" applyBorder="1" applyAlignment="1">
      <alignment horizontal="left"/>
    </xf>
    <xf numFmtId="42" fontId="0" fillId="0" borderId="22" xfId="0" applyNumberFormat="1" applyBorder="1"/>
    <xf numFmtId="0" fontId="0" fillId="0" borderId="22" xfId="0" applyFont="1" applyBorder="1"/>
    <xf numFmtId="42" fontId="0" fillId="0" borderId="22" xfId="0" applyNumberFormat="1" applyFont="1" applyBorder="1"/>
    <xf numFmtId="0" fontId="16" fillId="0" borderId="22" xfId="0" applyFont="1" applyBorder="1"/>
    <xf numFmtId="42" fontId="16" fillId="0" borderId="22" xfId="0" applyNumberFormat="1" applyFont="1" applyBorder="1"/>
    <xf numFmtId="39" fontId="0" fillId="35" borderId="0" xfId="0" applyNumberFormat="1" applyFill="1" applyAlignment="1">
      <alignment horizontal="center"/>
    </xf>
    <xf numFmtId="44" fontId="16" fillId="0" borderId="0" xfId="2" applyFont="1"/>
    <xf numFmtId="4" fontId="0" fillId="0" borderId="22" xfId="0" applyNumberFormat="1" applyBorder="1"/>
    <xf numFmtId="10" fontId="0" fillId="0" borderId="22" xfId="0" applyNumberFormat="1" applyBorder="1"/>
    <xf numFmtId="43" fontId="0" fillId="34" borderId="23" xfId="1" applyFont="1" applyFill="1" applyBorder="1"/>
    <xf numFmtId="39" fontId="0" fillId="0" borderId="0" xfId="0" applyNumberFormat="1"/>
    <xf numFmtId="44" fontId="0" fillId="0" borderId="0" xfId="0" applyNumberFormat="1" applyFont="1"/>
    <xf numFmtId="3" fontId="0" fillId="33" borderId="22" xfId="0" applyNumberFormat="1" applyFill="1" applyBorder="1"/>
    <xf numFmtId="44" fontId="16" fillId="0" borderId="0" xfId="0" applyNumberFormat="1" applyFont="1"/>
    <xf numFmtId="0" fontId="0" fillId="36" borderId="0" xfId="0" applyFill="1"/>
    <xf numFmtId="0" fontId="0" fillId="37" borderId="0" xfId="0" applyFill="1"/>
    <xf numFmtId="0" fontId="0" fillId="38" borderId="0" xfId="0" applyFill="1"/>
    <xf numFmtId="0" fontId="0" fillId="39" borderId="0" xfId="0" applyFill="1"/>
    <xf numFmtId="0" fontId="0" fillId="40" borderId="0" xfId="0" applyFill="1"/>
    <xf numFmtId="0" fontId="0" fillId="41" borderId="0" xfId="0" applyFill="1"/>
    <xf numFmtId="0" fontId="0" fillId="42" borderId="0" xfId="0" applyFill="1"/>
    <xf numFmtId="0" fontId="0" fillId="43" borderId="0" xfId="0" applyFill="1"/>
    <xf numFmtId="0" fontId="0" fillId="44" borderId="0" xfId="0" applyFill="1"/>
    <xf numFmtId="0" fontId="0" fillId="39" borderId="0" xfId="0" applyFont="1" applyFill="1"/>
    <xf numFmtId="0" fontId="0" fillId="43" borderId="0" xfId="0" applyFont="1" applyFill="1"/>
    <xf numFmtId="0" fontId="0" fillId="37" borderId="0" xfId="0" applyFont="1" applyFill="1"/>
    <xf numFmtId="43" fontId="0" fillId="0" borderId="0" xfId="0" applyNumberFormat="1" applyFont="1"/>
    <xf numFmtId="43" fontId="0" fillId="0" borderId="0" xfId="0" applyNumberFormat="1" applyAlignment="1">
      <alignment horizontal="left"/>
    </xf>
    <xf numFmtId="0" fontId="20" fillId="0" borderId="0" xfId="0" applyFont="1"/>
    <xf numFmtId="0" fontId="0" fillId="0" borderId="15" xfId="0" applyBorder="1"/>
    <xf numFmtId="44" fontId="0" fillId="33" borderId="16" xfId="2" applyFont="1" applyFill="1" applyBorder="1"/>
    <xf numFmtId="164" fontId="16" fillId="0" borderId="22" xfId="0" quotePrefix="1" applyNumberFormat="1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44" fontId="0" fillId="33" borderId="22" xfId="2" applyFont="1" applyFill="1" applyBorder="1"/>
    <xf numFmtId="166" fontId="0" fillId="0" borderId="22" xfId="0" applyNumberFormat="1" applyBorder="1"/>
    <xf numFmtId="43" fontId="0" fillId="0" borderId="22" xfId="1" applyFont="1" applyBorder="1"/>
    <xf numFmtId="44" fontId="0" fillId="0" borderId="22" xfId="0" applyNumberFormat="1" applyBorder="1"/>
    <xf numFmtId="39" fontId="0" fillId="0" borderId="22" xfId="0" applyNumberFormat="1" applyBorder="1"/>
    <xf numFmtId="43" fontId="0" fillId="0" borderId="22" xfId="0" applyNumberFormat="1" applyBorder="1"/>
    <xf numFmtId="164" fontId="16" fillId="0" borderId="24" xfId="0" quotePrefix="1" applyNumberFormat="1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0" fillId="0" borderId="24" xfId="0" applyFont="1" applyBorder="1"/>
    <xf numFmtId="44" fontId="0" fillId="33" borderId="24" xfId="2" applyFont="1" applyFill="1" applyBorder="1"/>
    <xf numFmtId="43" fontId="0" fillId="0" borderId="24" xfId="1" applyFont="1" applyBorder="1"/>
    <xf numFmtId="44" fontId="16" fillId="0" borderId="24" xfId="2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44" fontId="0" fillId="0" borderId="24" xfId="2" applyFont="1" applyBorder="1"/>
    <xf numFmtId="44" fontId="0" fillId="0" borderId="24" xfId="0" applyNumberFormat="1" applyBorder="1"/>
    <xf numFmtId="0" fontId="0" fillId="0" borderId="0" xfId="0" applyAlignment="1">
      <alignment horizontal="center" vertical="center"/>
    </xf>
    <xf numFmtId="167" fontId="16" fillId="0" borderId="0" xfId="0" applyNumberFormat="1" applyFont="1" applyAlignment="1">
      <alignment horizontal="center"/>
    </xf>
    <xf numFmtId="43" fontId="16" fillId="0" borderId="21" xfId="0" applyNumberFormat="1" applyFont="1" applyBorder="1"/>
    <xf numFmtId="43" fontId="16" fillId="0" borderId="11" xfId="0" applyNumberFormat="1" applyFont="1" applyBorder="1"/>
    <xf numFmtId="0" fontId="16" fillId="0" borderId="22" xfId="0" applyFont="1" applyBorder="1" applyAlignment="1">
      <alignment horizontal="center" vertical="center"/>
    </xf>
    <xf numFmtId="15" fontId="16" fillId="0" borderId="22" xfId="0" applyNumberFormat="1" applyFont="1" applyBorder="1" applyAlignment="1">
      <alignment horizontal="center"/>
    </xf>
    <xf numFmtId="15" fontId="16" fillId="0" borderId="0" xfId="0" applyNumberFormat="1" applyFont="1" applyAlignment="1">
      <alignment horizontal="center"/>
    </xf>
    <xf numFmtId="43" fontId="16" fillId="0" borderId="24" xfId="1" applyFont="1" applyBorder="1"/>
    <xf numFmtId="43" fontId="16" fillId="0" borderId="12" xfId="0" applyNumberFormat="1" applyFont="1" applyBorder="1"/>
    <xf numFmtId="43" fontId="16" fillId="0" borderId="24" xfId="0" applyNumberFormat="1" applyFont="1" applyBorder="1"/>
    <xf numFmtId="0" fontId="16" fillId="0" borderId="24" xfId="0" applyFont="1" applyBorder="1"/>
    <xf numFmtId="44" fontId="16" fillId="0" borderId="24" xfId="0" applyNumberFormat="1" applyFont="1" applyBorder="1"/>
    <xf numFmtId="164" fontId="16" fillId="0" borderId="12" xfId="0" applyNumberFormat="1" applyFont="1" applyBorder="1"/>
    <xf numFmtId="44" fontId="16" fillId="34" borderId="12" xfId="0" applyNumberFormat="1" applyFont="1" applyFill="1" applyBorder="1"/>
    <xf numFmtId="43" fontId="18" fillId="34" borderId="23" xfId="1" applyFont="1" applyFill="1" applyBorder="1"/>
    <xf numFmtId="43" fontId="0" fillId="34" borderId="27" xfId="1" applyFont="1" applyFill="1" applyBorder="1"/>
    <xf numFmtId="43" fontId="0" fillId="0" borderId="10" xfId="0" applyNumberFormat="1" applyBorder="1"/>
    <xf numFmtId="164" fontId="16" fillId="0" borderId="12" xfId="0" applyNumberFormat="1" applyFont="1" applyBorder="1" applyAlignment="1">
      <alignment horizontal="center"/>
    </xf>
    <xf numFmtId="168" fontId="16" fillId="0" borderId="12" xfId="0" applyNumberFormat="1" applyFont="1" applyBorder="1" applyAlignment="1">
      <alignment horizontal="center"/>
    </xf>
    <xf numFmtId="43" fontId="0" fillId="0" borderId="12" xfId="0" applyNumberFormat="1" applyFont="1" applyBorder="1"/>
    <xf numFmtId="15" fontId="16" fillId="0" borderId="12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5" fontId="28" fillId="0" borderId="22" xfId="0" applyNumberFormat="1" applyFont="1" applyFill="1" applyBorder="1" applyAlignment="1" applyProtection="1">
      <alignment horizontal="center"/>
    </xf>
    <xf numFmtId="0" fontId="21" fillId="45" borderId="22" xfId="0" applyNumberFormat="1" applyFont="1" applyFill="1" applyBorder="1" applyAlignment="1" applyProtection="1"/>
    <xf numFmtId="10" fontId="21" fillId="45" borderId="22" xfId="0" applyNumberFormat="1" applyFont="1" applyFill="1" applyBorder="1" applyAlignment="1" applyProtection="1">
      <alignment horizontal="center"/>
    </xf>
    <xf numFmtId="5" fontId="21" fillId="45" borderId="22" xfId="0" applyNumberFormat="1" applyFont="1" applyFill="1" applyBorder="1" applyAlignment="1" applyProtection="1">
      <alignment horizontal="center"/>
    </xf>
    <xf numFmtId="165" fontId="21" fillId="45" borderId="22" xfId="0" applyNumberFormat="1" applyFont="1" applyFill="1" applyBorder="1" applyAlignment="1" applyProtection="1">
      <alignment horizontal="center"/>
    </xf>
    <xf numFmtId="0" fontId="0" fillId="45" borderId="22" xfId="0" applyFill="1" applyBorder="1"/>
    <xf numFmtId="0" fontId="0" fillId="0" borderId="28" xfId="0" applyBorder="1"/>
    <xf numFmtId="168" fontId="16" fillId="0" borderId="12" xfId="0" applyNumberFormat="1" applyFont="1" applyBorder="1" applyAlignment="1">
      <alignment horizontal="center" vertical="center"/>
    </xf>
    <xf numFmtId="4" fontId="0" fillId="0" borderId="12" xfId="0" applyNumberFormat="1" applyFont="1" applyBorder="1"/>
    <xf numFmtId="4" fontId="16" fillId="0" borderId="12" xfId="0" applyNumberFormat="1" applyFont="1" applyBorder="1"/>
    <xf numFmtId="43" fontId="16" fillId="0" borderId="22" xfId="1" applyFont="1" applyBorder="1"/>
    <xf numFmtId="39" fontId="16" fillId="0" borderId="22" xfId="0" applyNumberFormat="1" applyFont="1" applyBorder="1"/>
    <xf numFmtId="166" fontId="16" fillId="0" borderId="22" xfId="0" applyNumberFormat="1" applyFont="1" applyBorder="1"/>
    <xf numFmtId="43" fontId="0" fillId="0" borderId="29" xfId="0" applyNumberFormat="1" applyBorder="1"/>
    <xf numFmtId="17" fontId="0" fillId="0" borderId="0" xfId="0" applyNumberFormat="1" applyAlignment="1">
      <alignment horizont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33CC"/>
      <color rgb="FFFFCC00"/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I3" sqref="I3"/>
    </sheetView>
  </sheetViews>
  <sheetFormatPr defaultRowHeight="14.4" x14ac:dyDescent="0.3"/>
  <sheetData>
    <row r="1" spans="1:8" ht="17.399999999999999" x14ac:dyDescent="0.3">
      <c r="A1" s="93">
        <v>30300</v>
      </c>
      <c r="B1" s="219" t="s">
        <v>1104</v>
      </c>
      <c r="C1" s="219"/>
      <c r="D1" s="219"/>
      <c r="E1" s="219"/>
      <c r="F1" s="219"/>
      <c r="G1" s="219"/>
      <c r="H1" s="219"/>
    </row>
    <row r="2" spans="1:8" x14ac:dyDescent="0.3">
      <c r="A2" s="220" t="s">
        <v>879</v>
      </c>
      <c r="B2" s="220"/>
      <c r="C2" s="220"/>
      <c r="D2" s="220" t="s">
        <v>643</v>
      </c>
      <c r="E2" s="220"/>
      <c r="F2" s="220"/>
      <c r="G2" s="220"/>
      <c r="H2" s="220"/>
    </row>
    <row r="3" spans="1:8" x14ac:dyDescent="0.3">
      <c r="A3" s="93" t="s">
        <v>880</v>
      </c>
      <c r="B3" s="93" t="s">
        <v>881</v>
      </c>
      <c r="C3" s="93" t="s">
        <v>882</v>
      </c>
      <c r="D3" s="93" t="s">
        <v>883</v>
      </c>
      <c r="E3" s="93" t="s">
        <v>884</v>
      </c>
      <c r="F3" s="112" t="s">
        <v>885</v>
      </c>
      <c r="G3" s="112" t="s">
        <v>886</v>
      </c>
      <c r="H3" s="112" t="s">
        <v>887</v>
      </c>
    </row>
    <row r="4" spans="1:8" x14ac:dyDescent="0.3">
      <c r="A4" s="93">
        <v>1</v>
      </c>
      <c r="B4" s="94">
        <v>30300</v>
      </c>
      <c r="C4" s="94">
        <f>B4+300</f>
        <v>30600</v>
      </c>
      <c r="D4" s="94">
        <f>C4+300</f>
        <v>30900</v>
      </c>
      <c r="E4" s="94">
        <f>D4+300</f>
        <v>31200</v>
      </c>
      <c r="F4" s="113">
        <f>E4+600</f>
        <v>31800</v>
      </c>
      <c r="G4" s="113">
        <f>F4+600</f>
        <v>32400</v>
      </c>
      <c r="H4" s="113">
        <f>G4+600</f>
        <v>33000</v>
      </c>
    </row>
    <row r="5" spans="1:8" x14ac:dyDescent="0.3">
      <c r="A5" s="93">
        <v>2</v>
      </c>
      <c r="B5" s="94">
        <f>B4+300</f>
        <v>30600</v>
      </c>
      <c r="C5" s="94">
        <f t="shared" ref="C5:C11" si="0">C4+300</f>
        <v>30900</v>
      </c>
      <c r="D5" s="94">
        <f t="shared" ref="D5:D13" si="1">D4+300</f>
        <v>31200</v>
      </c>
      <c r="E5" s="94">
        <f t="shared" ref="E5:E13" si="2">E4+300</f>
        <v>31500</v>
      </c>
      <c r="F5" s="113">
        <f t="shared" ref="F5:F19" si="3">F4+600</f>
        <v>32400</v>
      </c>
      <c r="G5" s="113">
        <f t="shared" ref="G5:G21" si="4">G4+600</f>
        <v>33000</v>
      </c>
      <c r="H5" s="113">
        <f t="shared" ref="H5:H23" si="5">H4+600</f>
        <v>33600</v>
      </c>
    </row>
    <row r="6" spans="1:8" x14ac:dyDescent="0.3">
      <c r="A6" s="93">
        <v>3</v>
      </c>
      <c r="B6" s="94">
        <f>B5+300</f>
        <v>30900</v>
      </c>
      <c r="C6" s="94">
        <f t="shared" si="0"/>
        <v>31200</v>
      </c>
      <c r="D6" s="94">
        <f t="shared" si="1"/>
        <v>31500</v>
      </c>
      <c r="E6" s="94">
        <f t="shared" si="2"/>
        <v>31800</v>
      </c>
      <c r="F6" s="113">
        <f t="shared" si="3"/>
        <v>33000</v>
      </c>
      <c r="G6" s="113">
        <f t="shared" si="4"/>
        <v>33600</v>
      </c>
      <c r="H6" s="113">
        <f t="shared" si="5"/>
        <v>34200</v>
      </c>
    </row>
    <row r="7" spans="1:8" x14ac:dyDescent="0.3">
      <c r="A7" s="93">
        <v>4</v>
      </c>
      <c r="B7" s="94">
        <f>B6+300</f>
        <v>31200</v>
      </c>
      <c r="C7" s="94">
        <f t="shared" si="0"/>
        <v>31500</v>
      </c>
      <c r="D7" s="94">
        <f t="shared" si="1"/>
        <v>31800</v>
      </c>
      <c r="E7" s="94">
        <f t="shared" si="2"/>
        <v>32100</v>
      </c>
      <c r="F7" s="113">
        <f t="shared" si="3"/>
        <v>33600</v>
      </c>
      <c r="G7" s="113">
        <f t="shared" si="4"/>
        <v>34200</v>
      </c>
      <c r="H7" s="113">
        <f t="shared" si="5"/>
        <v>34800</v>
      </c>
    </row>
    <row r="8" spans="1:8" x14ac:dyDescent="0.3">
      <c r="A8" s="93">
        <v>5</v>
      </c>
      <c r="B8" s="94">
        <f>B7+300</f>
        <v>31500</v>
      </c>
      <c r="C8" s="94">
        <f t="shared" si="0"/>
        <v>31800</v>
      </c>
      <c r="D8" s="94">
        <f t="shared" si="1"/>
        <v>32100</v>
      </c>
      <c r="E8" s="94">
        <f t="shared" si="2"/>
        <v>32400</v>
      </c>
      <c r="F8" s="113">
        <f t="shared" si="3"/>
        <v>34200</v>
      </c>
      <c r="G8" s="113">
        <f t="shared" si="4"/>
        <v>34800</v>
      </c>
      <c r="H8" s="113">
        <f t="shared" si="5"/>
        <v>35400</v>
      </c>
    </row>
    <row r="9" spans="1:8" x14ac:dyDescent="0.3">
      <c r="A9" s="93">
        <v>6</v>
      </c>
      <c r="B9" s="94"/>
      <c r="C9" s="94">
        <f t="shared" si="0"/>
        <v>32100</v>
      </c>
      <c r="D9" s="94">
        <f t="shared" si="1"/>
        <v>32400</v>
      </c>
      <c r="E9" s="94">
        <f t="shared" si="2"/>
        <v>32700</v>
      </c>
      <c r="F9" s="113">
        <f t="shared" si="3"/>
        <v>34800</v>
      </c>
      <c r="G9" s="113">
        <f t="shared" si="4"/>
        <v>35400</v>
      </c>
      <c r="H9" s="113">
        <f t="shared" si="5"/>
        <v>36000</v>
      </c>
    </row>
    <row r="10" spans="1:8" x14ac:dyDescent="0.3">
      <c r="A10" s="93">
        <v>7</v>
      </c>
      <c r="B10" s="94"/>
      <c r="C10" s="94">
        <f t="shared" si="0"/>
        <v>32400</v>
      </c>
      <c r="D10" s="94">
        <f t="shared" si="1"/>
        <v>32700</v>
      </c>
      <c r="E10" s="94">
        <f t="shared" si="2"/>
        <v>33000</v>
      </c>
      <c r="F10" s="113">
        <f t="shared" si="3"/>
        <v>35400</v>
      </c>
      <c r="G10" s="113">
        <f t="shared" si="4"/>
        <v>36000</v>
      </c>
      <c r="H10" s="113">
        <f t="shared" si="5"/>
        <v>36600</v>
      </c>
    </row>
    <row r="11" spans="1:8" x14ac:dyDescent="0.3">
      <c r="A11" s="93">
        <v>8</v>
      </c>
      <c r="B11" s="94"/>
      <c r="C11" s="94">
        <f t="shared" si="0"/>
        <v>32700</v>
      </c>
      <c r="D11" s="94">
        <f t="shared" si="1"/>
        <v>33000</v>
      </c>
      <c r="E11" s="94">
        <f t="shared" si="2"/>
        <v>33300</v>
      </c>
      <c r="F11" s="113">
        <f t="shared" si="3"/>
        <v>36000</v>
      </c>
      <c r="G11" s="113">
        <f t="shared" si="4"/>
        <v>36600</v>
      </c>
      <c r="H11" s="113">
        <f t="shared" si="5"/>
        <v>37200</v>
      </c>
    </row>
    <row r="12" spans="1:8" x14ac:dyDescent="0.3">
      <c r="A12" s="93">
        <v>9</v>
      </c>
      <c r="B12" s="94"/>
      <c r="C12" s="94"/>
      <c r="D12" s="94">
        <f t="shared" si="1"/>
        <v>33300</v>
      </c>
      <c r="E12" s="94">
        <f t="shared" si="2"/>
        <v>33600</v>
      </c>
      <c r="F12" s="113">
        <f t="shared" si="3"/>
        <v>36600</v>
      </c>
      <c r="G12" s="113">
        <f t="shared" si="4"/>
        <v>37200</v>
      </c>
      <c r="H12" s="113">
        <f t="shared" si="5"/>
        <v>37800</v>
      </c>
    </row>
    <row r="13" spans="1:8" x14ac:dyDescent="0.3">
      <c r="A13" s="93">
        <v>10</v>
      </c>
      <c r="B13" s="94"/>
      <c r="C13" s="94"/>
      <c r="D13" s="94">
        <f t="shared" si="1"/>
        <v>33600</v>
      </c>
      <c r="E13" s="94">
        <f t="shared" si="2"/>
        <v>33900</v>
      </c>
      <c r="F13" s="113">
        <f t="shared" si="3"/>
        <v>37200</v>
      </c>
      <c r="G13" s="113">
        <f t="shared" si="4"/>
        <v>37800</v>
      </c>
      <c r="H13" s="113">
        <f t="shared" si="5"/>
        <v>38400</v>
      </c>
    </row>
    <row r="14" spans="1:8" x14ac:dyDescent="0.3">
      <c r="A14" s="93">
        <v>11</v>
      </c>
      <c r="B14" s="94"/>
      <c r="C14" s="94"/>
      <c r="D14" s="94">
        <f t="shared" ref="D14:E17" si="6">D13+300</f>
        <v>33900</v>
      </c>
      <c r="E14" s="94">
        <f t="shared" si="6"/>
        <v>34200</v>
      </c>
      <c r="F14" s="113">
        <f t="shared" si="3"/>
        <v>37800</v>
      </c>
      <c r="G14" s="113">
        <f t="shared" si="4"/>
        <v>38400</v>
      </c>
      <c r="H14" s="113">
        <f t="shared" si="5"/>
        <v>39000</v>
      </c>
    </row>
    <row r="15" spans="1:8" x14ac:dyDescent="0.3">
      <c r="A15" s="93">
        <v>12</v>
      </c>
      <c r="B15" s="94"/>
      <c r="C15" s="94"/>
      <c r="D15" s="94"/>
      <c r="E15" s="94">
        <f t="shared" si="6"/>
        <v>34500</v>
      </c>
      <c r="F15" s="113">
        <f t="shared" si="3"/>
        <v>38400</v>
      </c>
      <c r="G15" s="113">
        <f t="shared" si="4"/>
        <v>39000</v>
      </c>
      <c r="H15" s="113">
        <f t="shared" si="5"/>
        <v>39600</v>
      </c>
    </row>
    <row r="16" spans="1:8" x14ac:dyDescent="0.3">
      <c r="A16" s="93">
        <v>13</v>
      </c>
      <c r="B16" s="94"/>
      <c r="C16" s="94"/>
      <c r="D16" s="94"/>
      <c r="E16" s="94">
        <f t="shared" si="6"/>
        <v>34800</v>
      </c>
      <c r="F16" s="113">
        <f t="shared" si="3"/>
        <v>39000</v>
      </c>
      <c r="G16" s="113">
        <f t="shared" si="4"/>
        <v>39600</v>
      </c>
      <c r="H16" s="113">
        <f t="shared" si="5"/>
        <v>40200</v>
      </c>
    </row>
    <row r="17" spans="1:8" x14ac:dyDescent="0.3">
      <c r="A17" s="93">
        <v>14</v>
      </c>
      <c r="B17" s="94"/>
      <c r="C17" s="94"/>
      <c r="D17" s="94"/>
      <c r="E17" s="94">
        <f t="shared" si="6"/>
        <v>35100</v>
      </c>
      <c r="F17" s="113">
        <f t="shared" si="3"/>
        <v>39600</v>
      </c>
      <c r="G17" s="113">
        <f t="shared" si="4"/>
        <v>40200</v>
      </c>
      <c r="H17" s="113">
        <f t="shared" si="5"/>
        <v>40800</v>
      </c>
    </row>
    <row r="18" spans="1:8" x14ac:dyDescent="0.3">
      <c r="A18" s="93">
        <v>15</v>
      </c>
      <c r="B18" s="94"/>
      <c r="C18" s="94"/>
      <c r="D18" s="94"/>
      <c r="E18" s="94"/>
      <c r="F18" s="113">
        <f t="shared" si="3"/>
        <v>40200</v>
      </c>
      <c r="G18" s="113">
        <f t="shared" si="4"/>
        <v>40800</v>
      </c>
      <c r="H18" s="113">
        <f t="shared" si="5"/>
        <v>41400</v>
      </c>
    </row>
    <row r="19" spans="1:8" x14ac:dyDescent="0.3">
      <c r="A19" s="93">
        <v>16</v>
      </c>
      <c r="B19" s="94"/>
      <c r="C19" s="94"/>
      <c r="D19" s="94"/>
      <c r="E19" s="94"/>
      <c r="F19" s="113">
        <f t="shared" si="3"/>
        <v>40800</v>
      </c>
      <c r="G19" s="113">
        <f t="shared" si="4"/>
        <v>41400</v>
      </c>
      <c r="H19" s="113">
        <f t="shared" si="5"/>
        <v>42000</v>
      </c>
    </row>
    <row r="20" spans="1:8" x14ac:dyDescent="0.3">
      <c r="A20" s="93">
        <v>17</v>
      </c>
      <c r="B20" s="94"/>
      <c r="C20" s="94"/>
      <c r="D20" s="94"/>
      <c r="E20" s="94"/>
      <c r="F20" s="113"/>
      <c r="G20" s="113">
        <f t="shared" si="4"/>
        <v>42000</v>
      </c>
      <c r="H20" s="113">
        <f t="shared" si="5"/>
        <v>42600</v>
      </c>
    </row>
    <row r="21" spans="1:8" x14ac:dyDescent="0.3">
      <c r="A21" s="93">
        <v>18</v>
      </c>
      <c r="B21" s="94"/>
      <c r="C21" s="94"/>
      <c r="D21" s="94"/>
      <c r="E21" s="94"/>
      <c r="F21" s="113"/>
      <c r="G21" s="113">
        <f t="shared" si="4"/>
        <v>42600</v>
      </c>
      <c r="H21" s="113">
        <f t="shared" si="5"/>
        <v>43200</v>
      </c>
    </row>
    <row r="22" spans="1:8" x14ac:dyDescent="0.3">
      <c r="A22" s="93">
        <v>19</v>
      </c>
      <c r="B22" s="94"/>
      <c r="C22" s="94"/>
      <c r="D22" s="94"/>
      <c r="E22" s="94"/>
      <c r="F22" s="113"/>
      <c r="G22" s="113"/>
      <c r="H22" s="113">
        <f t="shared" si="5"/>
        <v>43800</v>
      </c>
    </row>
    <row r="23" spans="1:8" x14ac:dyDescent="0.3">
      <c r="A23" s="93">
        <v>20</v>
      </c>
      <c r="B23" s="94"/>
      <c r="C23" s="94"/>
      <c r="D23" s="94"/>
      <c r="E23" s="94"/>
      <c r="F23" s="113"/>
      <c r="G23" s="113"/>
      <c r="H23" s="113">
        <f t="shared" si="5"/>
        <v>44400</v>
      </c>
    </row>
    <row r="24" spans="1:8" x14ac:dyDescent="0.3">
      <c r="A24" s="93">
        <v>21</v>
      </c>
      <c r="B24" s="94"/>
      <c r="C24" s="94"/>
      <c r="D24" s="94"/>
      <c r="E24" s="94"/>
      <c r="F24" s="113"/>
      <c r="G24" s="113"/>
      <c r="H24" s="113"/>
    </row>
    <row r="25" spans="1:8" x14ac:dyDescent="0.3">
      <c r="A25" s="93">
        <v>22</v>
      </c>
      <c r="B25" s="94"/>
      <c r="C25" s="94"/>
      <c r="D25" s="94"/>
      <c r="E25" s="94"/>
      <c r="F25" s="113"/>
      <c r="G25" s="113"/>
      <c r="H25" s="113"/>
    </row>
    <row r="26" spans="1:8" x14ac:dyDescent="0.3">
      <c r="A26" s="93">
        <v>23</v>
      </c>
      <c r="B26" s="94"/>
      <c r="C26" s="94"/>
      <c r="D26" s="94"/>
      <c r="E26" s="94"/>
      <c r="F26" s="113"/>
      <c r="G26" s="113"/>
      <c r="H26" s="113"/>
    </row>
    <row r="27" spans="1:8" x14ac:dyDescent="0.3">
      <c r="A27" s="93">
        <v>24</v>
      </c>
      <c r="B27" s="94"/>
      <c r="C27" s="94"/>
      <c r="D27" s="94"/>
      <c r="E27" s="94"/>
      <c r="F27" s="113"/>
      <c r="G27" s="113"/>
      <c r="H27" s="113"/>
    </row>
    <row r="28" spans="1:8" x14ac:dyDescent="0.3">
      <c r="A28" s="93">
        <v>25</v>
      </c>
      <c r="B28" s="94"/>
      <c r="C28" s="94"/>
      <c r="D28" s="94"/>
      <c r="E28" s="94"/>
      <c r="F28" s="113"/>
      <c r="G28" s="113"/>
      <c r="H28" s="113"/>
    </row>
    <row r="29" spans="1:8" x14ac:dyDescent="0.3">
      <c r="A29" s="93">
        <v>26</v>
      </c>
      <c r="B29" s="94"/>
      <c r="C29" s="94"/>
      <c r="D29" s="94"/>
      <c r="E29" s="94"/>
      <c r="F29" s="113"/>
      <c r="G29" s="113"/>
      <c r="H29" s="113"/>
    </row>
    <row r="30" spans="1:8" x14ac:dyDescent="0.3">
      <c r="A30" s="93">
        <v>27</v>
      </c>
      <c r="B30" s="94"/>
      <c r="C30" s="94"/>
      <c r="D30" s="94"/>
      <c r="E30" s="94"/>
      <c r="F30" s="113"/>
      <c r="G30" s="113"/>
      <c r="H30" s="113"/>
    </row>
    <row r="31" spans="1:8" x14ac:dyDescent="0.3">
      <c r="A31" s="93">
        <v>28</v>
      </c>
      <c r="B31" s="94"/>
      <c r="C31" s="94"/>
      <c r="D31" s="94"/>
      <c r="E31" s="94"/>
      <c r="F31" s="113"/>
      <c r="G31" s="113"/>
      <c r="H31" s="113"/>
    </row>
    <row r="32" spans="1:8" x14ac:dyDescent="0.3">
      <c r="A32" s="93">
        <v>29</v>
      </c>
      <c r="B32" s="94"/>
      <c r="C32" s="94"/>
      <c r="D32" s="94"/>
      <c r="E32" s="94"/>
      <c r="F32" s="113"/>
      <c r="G32" s="113"/>
      <c r="H32" s="113"/>
    </row>
    <row r="33" spans="1:8" x14ac:dyDescent="0.3">
      <c r="A33" s="93">
        <v>30</v>
      </c>
      <c r="B33" s="94"/>
      <c r="C33" s="94"/>
      <c r="D33" s="94"/>
      <c r="E33" s="94"/>
      <c r="F33" s="113"/>
      <c r="G33" s="113"/>
      <c r="H33" s="113"/>
    </row>
    <row r="34" spans="1:8" x14ac:dyDescent="0.3">
      <c r="A34" s="93"/>
      <c r="B34" s="94"/>
      <c r="C34" s="94"/>
      <c r="D34" s="94"/>
      <c r="E34" s="94"/>
      <c r="F34" s="94"/>
      <c r="G34" s="94"/>
      <c r="H34" s="94"/>
    </row>
  </sheetData>
  <mergeCells count="3">
    <mergeCell ref="B1:H1"/>
    <mergeCell ref="A2:C2"/>
    <mergeCell ref="D2:H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I18" sqref="I18"/>
    </sheetView>
  </sheetViews>
  <sheetFormatPr defaultRowHeight="14.4" x14ac:dyDescent="0.3"/>
  <cols>
    <col min="1" max="1" width="18.5546875" customWidth="1"/>
    <col min="2" max="8" width="12.5546875" customWidth="1"/>
    <col min="9" max="9" width="16.109375" customWidth="1"/>
    <col min="10" max="10" width="8.33203125" customWidth="1"/>
  </cols>
  <sheetData>
    <row r="1" spans="1:10" x14ac:dyDescent="0.3">
      <c r="A1" s="88" t="s">
        <v>840</v>
      </c>
      <c r="B1" s="89" t="s">
        <v>862</v>
      </c>
      <c r="C1" s="90"/>
      <c r="D1" s="90"/>
      <c r="E1" s="90"/>
      <c r="F1" s="90"/>
      <c r="G1" s="90"/>
      <c r="H1" s="89"/>
      <c r="I1" s="203" t="s">
        <v>1445</v>
      </c>
      <c r="J1" s="125"/>
    </row>
    <row r="2" spans="1:10" x14ac:dyDescent="0.3">
      <c r="A2" s="91">
        <v>30300</v>
      </c>
      <c r="B2" s="89"/>
      <c r="C2" s="90" t="s">
        <v>841</v>
      </c>
      <c r="D2" s="90" t="s">
        <v>842</v>
      </c>
      <c r="E2" s="90" t="s">
        <v>841</v>
      </c>
      <c r="F2" s="90" t="s">
        <v>841</v>
      </c>
      <c r="G2" s="90" t="s">
        <v>841</v>
      </c>
      <c r="H2" s="90" t="s">
        <v>841</v>
      </c>
      <c r="I2" s="204" t="s">
        <v>1430</v>
      </c>
      <c r="J2" s="204" t="s">
        <v>1431</v>
      </c>
    </row>
    <row r="3" spans="1:10" x14ac:dyDescent="0.3">
      <c r="A3" s="91"/>
      <c r="B3" s="89" t="s">
        <v>843</v>
      </c>
      <c r="C3" s="90" t="s">
        <v>844</v>
      </c>
      <c r="D3" s="90" t="s">
        <v>845</v>
      </c>
      <c r="E3" s="90" t="s">
        <v>846</v>
      </c>
      <c r="F3" s="90" t="s">
        <v>847</v>
      </c>
      <c r="G3" s="90" t="s">
        <v>848</v>
      </c>
      <c r="H3" s="89" t="s">
        <v>849</v>
      </c>
      <c r="I3" s="125"/>
      <c r="J3" s="125"/>
    </row>
    <row r="4" spans="1:10" x14ac:dyDescent="0.3">
      <c r="A4" s="88" t="s">
        <v>863</v>
      </c>
      <c r="B4" s="89"/>
      <c r="C4" s="90"/>
      <c r="D4" s="90"/>
      <c r="E4" s="90"/>
      <c r="F4" s="90"/>
      <c r="G4" s="90"/>
      <c r="H4" s="90"/>
      <c r="I4" s="125"/>
      <c r="J4" s="125"/>
    </row>
    <row r="5" spans="1:10" x14ac:dyDescent="0.3">
      <c r="A5" s="205" t="s">
        <v>850</v>
      </c>
      <c r="B5" s="206"/>
      <c r="C5" s="207"/>
      <c r="D5" s="207"/>
      <c r="E5" s="207"/>
      <c r="F5" s="207"/>
      <c r="G5" s="207"/>
      <c r="H5" s="208"/>
      <c r="I5" s="209"/>
      <c r="J5" s="209"/>
    </row>
    <row r="6" spans="1:10" x14ac:dyDescent="0.3">
      <c r="A6" s="88" t="s">
        <v>851</v>
      </c>
      <c r="B6" s="89">
        <v>0.08</v>
      </c>
      <c r="C6" s="90">
        <f>SUM(A2*B6)</f>
        <v>2424</v>
      </c>
      <c r="D6" s="90">
        <f t="shared" ref="D6:H9" si="0">C6+300</f>
        <v>2724</v>
      </c>
      <c r="E6" s="90">
        <f t="shared" si="0"/>
        <v>3024</v>
      </c>
      <c r="F6" s="90">
        <f t="shared" si="0"/>
        <v>3324</v>
      </c>
      <c r="G6" s="90">
        <f t="shared" si="0"/>
        <v>3624</v>
      </c>
      <c r="H6" s="90">
        <f t="shared" si="0"/>
        <v>3924</v>
      </c>
      <c r="I6" s="125" t="s">
        <v>1444</v>
      </c>
      <c r="J6" s="125" t="s">
        <v>1432</v>
      </c>
    </row>
    <row r="7" spans="1:10" x14ac:dyDescent="0.3">
      <c r="A7" s="88" t="s">
        <v>864</v>
      </c>
      <c r="B7" s="89">
        <v>5.5E-2</v>
      </c>
      <c r="C7" s="90">
        <f>SUM(A2*B7)</f>
        <v>1666.5</v>
      </c>
      <c r="D7" s="90">
        <f t="shared" si="0"/>
        <v>1966.5</v>
      </c>
      <c r="E7" s="90">
        <f t="shared" si="0"/>
        <v>2266.5</v>
      </c>
      <c r="F7" s="90">
        <f t="shared" si="0"/>
        <v>2566.5</v>
      </c>
      <c r="G7" s="90">
        <f t="shared" si="0"/>
        <v>2866.5</v>
      </c>
      <c r="H7" s="90">
        <f t="shared" si="0"/>
        <v>3166.5</v>
      </c>
      <c r="I7" s="125"/>
      <c r="J7" s="125"/>
    </row>
    <row r="8" spans="1:10" x14ac:dyDescent="0.3">
      <c r="A8" s="88" t="s">
        <v>872</v>
      </c>
      <c r="B8" s="89">
        <v>3.5000000000000003E-2</v>
      </c>
      <c r="C8" s="90">
        <f>SUM(A2*B8)</f>
        <v>1060.5</v>
      </c>
      <c r="D8" s="90">
        <f t="shared" si="0"/>
        <v>1360.5</v>
      </c>
      <c r="E8" s="90">
        <f t="shared" si="0"/>
        <v>1660.5</v>
      </c>
      <c r="F8" s="90">
        <f t="shared" si="0"/>
        <v>1960.5</v>
      </c>
      <c r="G8" s="90">
        <f t="shared" si="0"/>
        <v>2260.5</v>
      </c>
      <c r="H8" s="90">
        <f t="shared" si="0"/>
        <v>2560.5</v>
      </c>
      <c r="I8" s="125" t="s">
        <v>1433</v>
      </c>
      <c r="J8" s="125"/>
    </row>
    <row r="9" spans="1:10" x14ac:dyDescent="0.3">
      <c r="A9" s="88" t="s">
        <v>873</v>
      </c>
      <c r="B9" s="89">
        <v>0.02</v>
      </c>
      <c r="C9" s="90">
        <f>SUM(A2*B9)</f>
        <v>606</v>
      </c>
      <c r="D9" s="90">
        <f t="shared" si="0"/>
        <v>906</v>
      </c>
      <c r="E9" s="90">
        <f t="shared" si="0"/>
        <v>1206</v>
      </c>
      <c r="F9" s="90">
        <f t="shared" si="0"/>
        <v>1506</v>
      </c>
      <c r="G9" s="90">
        <f t="shared" si="0"/>
        <v>1806</v>
      </c>
      <c r="H9" s="90">
        <f t="shared" si="0"/>
        <v>2106</v>
      </c>
      <c r="I9" s="125"/>
      <c r="J9" s="125"/>
    </row>
    <row r="10" spans="1:10" x14ac:dyDescent="0.3">
      <c r="A10" s="205" t="s">
        <v>852</v>
      </c>
      <c r="B10" s="206"/>
      <c r="C10" s="207"/>
      <c r="D10" s="207"/>
      <c r="E10" s="207"/>
      <c r="F10" s="207"/>
      <c r="G10" s="207"/>
      <c r="H10" s="208"/>
      <c r="I10" s="209"/>
      <c r="J10" s="209"/>
    </row>
    <row r="11" spans="1:10" x14ac:dyDescent="0.3">
      <c r="A11" s="88" t="s">
        <v>853</v>
      </c>
      <c r="B11" s="89">
        <v>0.08</v>
      </c>
      <c r="C11" s="90">
        <f>SUM(A2*B11)</f>
        <v>2424</v>
      </c>
      <c r="D11" s="90">
        <f t="shared" ref="D11:H14" si="1">C11+300</f>
        <v>2724</v>
      </c>
      <c r="E11" s="90">
        <f t="shared" si="1"/>
        <v>3024</v>
      </c>
      <c r="F11" s="90">
        <f t="shared" si="1"/>
        <v>3324</v>
      </c>
      <c r="G11" s="90">
        <f t="shared" si="1"/>
        <v>3624</v>
      </c>
      <c r="H11" s="90">
        <f t="shared" si="1"/>
        <v>3924</v>
      </c>
      <c r="I11" s="125" t="s">
        <v>1434</v>
      </c>
      <c r="J11" s="125"/>
    </row>
    <row r="12" spans="1:10" x14ac:dyDescent="0.3">
      <c r="A12" s="88" t="s">
        <v>865</v>
      </c>
      <c r="B12" s="89">
        <v>5.5E-2</v>
      </c>
      <c r="C12" s="90">
        <f>SUM(A2*B12)</f>
        <v>1666.5</v>
      </c>
      <c r="D12" s="90">
        <f t="shared" si="1"/>
        <v>1966.5</v>
      </c>
      <c r="E12" s="90">
        <f t="shared" si="1"/>
        <v>2266.5</v>
      </c>
      <c r="F12" s="90">
        <f t="shared" si="1"/>
        <v>2566.5</v>
      </c>
      <c r="G12" s="90">
        <f t="shared" si="1"/>
        <v>2866.5</v>
      </c>
      <c r="H12" s="90">
        <f t="shared" si="1"/>
        <v>3166.5</v>
      </c>
      <c r="I12" s="125" t="s">
        <v>1435</v>
      </c>
      <c r="J12" s="125"/>
    </row>
    <row r="13" spans="1:10" x14ac:dyDescent="0.3">
      <c r="A13" s="88" t="s">
        <v>874</v>
      </c>
      <c r="B13" s="89">
        <v>3.5000000000000003E-2</v>
      </c>
      <c r="C13" s="90">
        <f>SUM(A2*B13)</f>
        <v>1060.5</v>
      </c>
      <c r="D13" s="90">
        <f t="shared" si="1"/>
        <v>1360.5</v>
      </c>
      <c r="E13" s="90">
        <f t="shared" si="1"/>
        <v>1660.5</v>
      </c>
      <c r="F13" s="90">
        <f t="shared" si="1"/>
        <v>1960.5</v>
      </c>
      <c r="G13" s="90">
        <f t="shared" si="1"/>
        <v>2260.5</v>
      </c>
      <c r="H13" s="90">
        <f t="shared" si="1"/>
        <v>2560.5</v>
      </c>
      <c r="I13" s="125" t="s">
        <v>1434</v>
      </c>
      <c r="J13" s="125"/>
    </row>
    <row r="14" spans="1:10" x14ac:dyDescent="0.3">
      <c r="A14" s="88" t="s">
        <v>875</v>
      </c>
      <c r="B14" s="89">
        <v>0.02</v>
      </c>
      <c r="C14" s="90">
        <f>SUM(A2*B14)</f>
        <v>606</v>
      </c>
      <c r="D14" s="90">
        <f t="shared" si="1"/>
        <v>906</v>
      </c>
      <c r="E14" s="90">
        <f t="shared" si="1"/>
        <v>1206</v>
      </c>
      <c r="F14" s="90">
        <f t="shared" si="1"/>
        <v>1506</v>
      </c>
      <c r="G14" s="90">
        <f t="shared" si="1"/>
        <v>1806</v>
      </c>
      <c r="H14" s="90">
        <f t="shared" si="1"/>
        <v>2106</v>
      </c>
      <c r="I14" s="125"/>
      <c r="J14" s="125"/>
    </row>
    <row r="15" spans="1:10" x14ac:dyDescent="0.3">
      <c r="A15" s="205" t="s">
        <v>854</v>
      </c>
      <c r="B15" s="206"/>
      <c r="C15" s="207"/>
      <c r="D15" s="207"/>
      <c r="E15" s="207"/>
      <c r="F15" s="207"/>
      <c r="G15" s="207"/>
      <c r="H15" s="208"/>
      <c r="I15" s="209"/>
      <c r="J15" s="209"/>
    </row>
    <row r="16" spans="1:10" x14ac:dyDescent="0.3">
      <c r="A16" s="88" t="s">
        <v>855</v>
      </c>
      <c r="B16" s="89">
        <v>0.08</v>
      </c>
      <c r="C16" s="90">
        <f>SUM(A2*B16)</f>
        <v>2424</v>
      </c>
      <c r="D16" s="90">
        <f t="shared" ref="D16:H23" si="2">C16+300</f>
        <v>2724</v>
      </c>
      <c r="E16" s="90">
        <f t="shared" si="2"/>
        <v>3024</v>
      </c>
      <c r="F16" s="90">
        <f t="shared" si="2"/>
        <v>3324</v>
      </c>
      <c r="G16" s="90">
        <f t="shared" si="2"/>
        <v>3624</v>
      </c>
      <c r="H16" s="90">
        <f t="shared" si="2"/>
        <v>3924</v>
      </c>
      <c r="I16" s="125" t="s">
        <v>1436</v>
      </c>
      <c r="J16" s="125"/>
    </row>
    <row r="17" spans="1:10" x14ac:dyDescent="0.3">
      <c r="A17" s="92" t="s">
        <v>856</v>
      </c>
      <c r="B17" s="89">
        <v>5.5E-2</v>
      </c>
      <c r="C17" s="90">
        <f>SUM(A2*B17)</f>
        <v>1666.5</v>
      </c>
      <c r="D17" s="90">
        <f t="shared" si="2"/>
        <v>1966.5</v>
      </c>
      <c r="E17" s="90">
        <f t="shared" si="2"/>
        <v>2266.5</v>
      </c>
      <c r="F17" s="90">
        <f t="shared" si="2"/>
        <v>2566.5</v>
      </c>
      <c r="G17" s="90">
        <f t="shared" si="2"/>
        <v>2866.5</v>
      </c>
      <c r="H17" s="90">
        <f t="shared" si="2"/>
        <v>3166.5</v>
      </c>
      <c r="I17" s="125" t="s">
        <v>1437</v>
      </c>
      <c r="J17" s="125"/>
    </row>
    <row r="18" spans="1:10" x14ac:dyDescent="0.3">
      <c r="A18" s="88" t="s">
        <v>857</v>
      </c>
      <c r="B18" s="89">
        <v>0.08</v>
      </c>
      <c r="C18" s="90">
        <f>SUM(A2*B18)</f>
        <v>2424</v>
      </c>
      <c r="D18" s="90">
        <f t="shared" si="2"/>
        <v>2724</v>
      </c>
      <c r="E18" s="90">
        <f t="shared" si="2"/>
        <v>3024</v>
      </c>
      <c r="F18" s="90">
        <f t="shared" si="2"/>
        <v>3324</v>
      </c>
      <c r="G18" s="90">
        <f t="shared" si="2"/>
        <v>3624</v>
      </c>
      <c r="H18" s="90">
        <f t="shared" si="2"/>
        <v>3924</v>
      </c>
      <c r="I18" s="125"/>
      <c r="J18" s="125"/>
    </row>
    <row r="19" spans="1:10" x14ac:dyDescent="0.3">
      <c r="A19" s="92" t="s">
        <v>858</v>
      </c>
      <c r="B19" s="89">
        <v>5.5E-2</v>
      </c>
      <c r="C19" s="90">
        <f>SUM(A2*B19)</f>
        <v>1666.5</v>
      </c>
      <c r="D19" s="90">
        <f t="shared" si="2"/>
        <v>1966.5</v>
      </c>
      <c r="E19" s="90">
        <f t="shared" si="2"/>
        <v>2266.5</v>
      </c>
      <c r="F19" s="90">
        <f t="shared" si="2"/>
        <v>2566.5</v>
      </c>
      <c r="G19" s="90">
        <f t="shared" si="2"/>
        <v>2866.5</v>
      </c>
      <c r="H19" s="90">
        <f t="shared" si="2"/>
        <v>3166.5</v>
      </c>
      <c r="I19" s="125" t="s">
        <v>1438</v>
      </c>
      <c r="J19" s="125"/>
    </row>
    <row r="20" spans="1:10" x14ac:dyDescent="0.3">
      <c r="A20" s="88" t="s">
        <v>866</v>
      </c>
      <c r="B20" s="89">
        <v>3.5000000000000003E-2</v>
      </c>
      <c r="C20" s="90">
        <f>SUM(A2*B20)</f>
        <v>1060.5</v>
      </c>
      <c r="D20" s="90">
        <f t="shared" si="2"/>
        <v>1360.5</v>
      </c>
      <c r="E20" s="90">
        <f t="shared" si="2"/>
        <v>1660.5</v>
      </c>
      <c r="F20" s="90">
        <f t="shared" si="2"/>
        <v>1960.5</v>
      </c>
      <c r="G20" s="90">
        <f t="shared" si="2"/>
        <v>2260.5</v>
      </c>
      <c r="H20" s="90">
        <f t="shared" si="2"/>
        <v>2560.5</v>
      </c>
      <c r="I20" s="125" t="s">
        <v>1440</v>
      </c>
      <c r="J20" s="125"/>
    </row>
    <row r="21" spans="1:10" x14ac:dyDescent="0.3">
      <c r="A21" s="88" t="s">
        <v>867</v>
      </c>
      <c r="B21" s="89">
        <v>0.02</v>
      </c>
      <c r="C21" s="90">
        <f>SUM(A2*B21)</f>
        <v>606</v>
      </c>
      <c r="D21" s="90">
        <f t="shared" si="2"/>
        <v>906</v>
      </c>
      <c r="E21" s="90">
        <f t="shared" si="2"/>
        <v>1206</v>
      </c>
      <c r="F21" s="90">
        <f t="shared" si="2"/>
        <v>1506</v>
      </c>
      <c r="G21" s="90">
        <f t="shared" si="2"/>
        <v>1806</v>
      </c>
      <c r="H21" s="90">
        <f t="shared" si="2"/>
        <v>2106</v>
      </c>
      <c r="I21" s="125"/>
      <c r="J21" s="125"/>
    </row>
    <row r="22" spans="1:10" x14ac:dyDescent="0.3">
      <c r="A22" s="88" t="s">
        <v>868</v>
      </c>
      <c r="B22" s="89">
        <v>3.5000000000000003E-2</v>
      </c>
      <c r="C22" s="90">
        <f>SUM(A2*B22)</f>
        <v>1060.5</v>
      </c>
      <c r="D22" s="90">
        <f t="shared" si="2"/>
        <v>1360.5</v>
      </c>
      <c r="E22" s="90">
        <f t="shared" si="2"/>
        <v>1660.5</v>
      </c>
      <c r="F22" s="90">
        <f t="shared" si="2"/>
        <v>1960.5</v>
      </c>
      <c r="G22" s="90">
        <f t="shared" si="2"/>
        <v>2260.5</v>
      </c>
      <c r="H22" s="90">
        <f t="shared" si="2"/>
        <v>2560.5</v>
      </c>
      <c r="I22" s="125"/>
      <c r="J22" s="125"/>
    </row>
    <row r="23" spans="1:10" x14ac:dyDescent="0.3">
      <c r="A23" s="88" t="s">
        <v>869</v>
      </c>
      <c r="B23" s="89">
        <v>0.02</v>
      </c>
      <c r="C23" s="90">
        <f>SUM(A2*B23)</f>
        <v>606</v>
      </c>
      <c r="D23" s="90">
        <f t="shared" si="2"/>
        <v>906</v>
      </c>
      <c r="E23" s="90">
        <f t="shared" si="2"/>
        <v>1206</v>
      </c>
      <c r="F23" s="90">
        <f t="shared" si="2"/>
        <v>1506</v>
      </c>
      <c r="G23" s="90">
        <f t="shared" si="2"/>
        <v>1806</v>
      </c>
      <c r="H23" s="90">
        <f t="shared" si="2"/>
        <v>2106</v>
      </c>
      <c r="I23" s="125"/>
      <c r="J23" s="125"/>
    </row>
    <row r="24" spans="1:10" x14ac:dyDescent="0.3">
      <c r="A24" s="205" t="s">
        <v>859</v>
      </c>
      <c r="B24" s="206"/>
      <c r="C24" s="207"/>
      <c r="D24" s="207"/>
      <c r="E24" s="207"/>
      <c r="F24" s="207"/>
      <c r="G24" s="207"/>
      <c r="H24" s="208"/>
      <c r="I24" s="209"/>
      <c r="J24" s="209"/>
    </row>
    <row r="25" spans="1:10" x14ac:dyDescent="0.3">
      <c r="A25" s="88" t="s">
        <v>860</v>
      </c>
      <c r="B25" s="89">
        <v>0.06</v>
      </c>
      <c r="C25" s="90">
        <f>SUM(A2*B25)</f>
        <v>1818</v>
      </c>
      <c r="D25" s="90">
        <f t="shared" ref="D25:H28" si="3">C25+300</f>
        <v>2118</v>
      </c>
      <c r="E25" s="90">
        <f t="shared" si="3"/>
        <v>2418</v>
      </c>
      <c r="F25" s="90">
        <f t="shared" si="3"/>
        <v>2718</v>
      </c>
      <c r="G25" s="90">
        <f t="shared" si="3"/>
        <v>3018</v>
      </c>
      <c r="H25" s="90">
        <f t="shared" si="3"/>
        <v>3318</v>
      </c>
      <c r="I25" s="125" t="s">
        <v>1443</v>
      </c>
      <c r="J25" s="125"/>
    </row>
    <row r="26" spans="1:10" x14ac:dyDescent="0.3">
      <c r="A26" s="88" t="s">
        <v>861</v>
      </c>
      <c r="B26" s="89">
        <v>0.03</v>
      </c>
      <c r="C26" s="90">
        <f>SUM(A2*B26)</f>
        <v>909</v>
      </c>
      <c r="D26" s="90">
        <f t="shared" si="3"/>
        <v>1209</v>
      </c>
      <c r="E26" s="90">
        <f t="shared" si="3"/>
        <v>1509</v>
      </c>
      <c r="F26" s="90">
        <f t="shared" si="3"/>
        <v>1809</v>
      </c>
      <c r="G26" s="90">
        <f t="shared" si="3"/>
        <v>2109</v>
      </c>
      <c r="H26" s="90">
        <f t="shared" si="3"/>
        <v>2409</v>
      </c>
      <c r="I26" s="125"/>
      <c r="J26" s="125"/>
    </row>
    <row r="27" spans="1:10" x14ac:dyDescent="0.3">
      <c r="A27" s="88" t="s">
        <v>870</v>
      </c>
      <c r="B27" s="89">
        <v>3.5000000000000003E-2</v>
      </c>
      <c r="C27" s="90">
        <f>SUM(A2*B27)</f>
        <v>1060.5</v>
      </c>
      <c r="D27" s="90">
        <f t="shared" si="3"/>
        <v>1360.5</v>
      </c>
      <c r="E27" s="90">
        <f t="shared" si="3"/>
        <v>1660.5</v>
      </c>
      <c r="F27" s="90">
        <f t="shared" si="3"/>
        <v>1960.5</v>
      </c>
      <c r="G27" s="90">
        <f t="shared" si="3"/>
        <v>2260.5</v>
      </c>
      <c r="H27" s="90">
        <f t="shared" si="3"/>
        <v>2560.5</v>
      </c>
      <c r="I27" s="125"/>
      <c r="J27" s="125"/>
    </row>
    <row r="28" spans="1:10" x14ac:dyDescent="0.3">
      <c r="A28" s="88" t="s">
        <v>871</v>
      </c>
      <c r="B28" s="89">
        <v>0.02</v>
      </c>
      <c r="C28" s="90">
        <f>SUM(A2*B28)</f>
        <v>606</v>
      </c>
      <c r="D28" s="90">
        <f t="shared" si="3"/>
        <v>906</v>
      </c>
      <c r="E28" s="90">
        <f t="shared" si="3"/>
        <v>1206</v>
      </c>
      <c r="F28" s="90">
        <f t="shared" si="3"/>
        <v>1506</v>
      </c>
      <c r="G28" s="90">
        <f t="shared" si="3"/>
        <v>1806</v>
      </c>
      <c r="H28" s="90">
        <f t="shared" si="3"/>
        <v>2106</v>
      </c>
      <c r="I28" s="125"/>
      <c r="J28" s="125"/>
    </row>
  </sheetData>
  <pageMargins left="0.25" right="0.25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E1" sqref="E1"/>
    </sheetView>
  </sheetViews>
  <sheetFormatPr defaultRowHeight="14.4" x14ac:dyDescent="0.3"/>
  <cols>
    <col min="1" max="1" width="32.6640625" customWidth="1"/>
    <col min="2" max="2" width="15.5546875" customWidth="1"/>
    <col min="3" max="7" width="20.5546875" customWidth="1"/>
  </cols>
  <sheetData>
    <row r="1" spans="1:5" x14ac:dyDescent="0.3">
      <c r="B1" s="85">
        <v>2017</v>
      </c>
      <c r="C1" s="85">
        <v>2018</v>
      </c>
      <c r="D1" s="85">
        <v>2019</v>
      </c>
      <c r="E1" s="24" t="s">
        <v>1238</v>
      </c>
    </row>
    <row r="2" spans="1:5" x14ac:dyDescent="0.3">
      <c r="A2" s="25" t="s">
        <v>1278</v>
      </c>
      <c r="B2" s="7">
        <f>SUM(ARICK10!O8+'ARICK 18'!O11+'ARICK 21'!O10+'ARICK 43'!O10)</f>
        <v>1515352.4300000002</v>
      </c>
      <c r="C2" s="7">
        <f>SUM(ARICK10!O453)</f>
        <v>1669006.5800000005</v>
      </c>
      <c r="D2" s="7">
        <f>SUM(ARICK10!U453)</f>
        <v>1968591.6600000006</v>
      </c>
    </row>
    <row r="3" spans="1:5" x14ac:dyDescent="0.3">
      <c r="B3" s="7"/>
    </row>
    <row r="4" spans="1:5" x14ac:dyDescent="0.3">
      <c r="A4" t="s">
        <v>1217</v>
      </c>
      <c r="B4" s="7">
        <f>SUM(ARICK10!O60+'ARICK 18'!O16+'ARICK 21'!O30+'ARICK 43'!O16)</f>
        <v>2001153.4200000002</v>
      </c>
      <c r="C4" s="7">
        <f>(ARICK10!S60+'ARICK 18'!Q16+'ARICK 21'!Q30+'ARICK 43'!Q16)</f>
        <v>2255872.6</v>
      </c>
      <c r="D4" s="117">
        <f>(ARICK10!U60+'ARICK 18'!S16+'ARICK 21'!S30+'ARICK 43'!S16)</f>
        <v>2363108.1300000008</v>
      </c>
    </row>
    <row r="5" spans="1:5" x14ac:dyDescent="0.3">
      <c r="B5" s="7"/>
    </row>
    <row r="6" spans="1:5" x14ac:dyDescent="0.3">
      <c r="A6" t="s">
        <v>1218</v>
      </c>
      <c r="B6" s="7">
        <f>SUM(ARICK10!O10:O11)</f>
        <v>785440.82000000007</v>
      </c>
      <c r="C6" s="7">
        <f>SUM(ARICK10!Q10:Q12)</f>
        <v>798253.04</v>
      </c>
      <c r="D6" s="117">
        <f>SUM(ARICK10!U10+ARICK10!U11+ARICK10!U12)</f>
        <v>798591.37</v>
      </c>
    </row>
    <row r="7" spans="1:5" x14ac:dyDescent="0.3">
      <c r="A7" t="s">
        <v>1219</v>
      </c>
      <c r="B7" s="7">
        <f>SUM(ARICK10!O12+ARICK10!O14+ARICK10!O15+ARICK10!O16+ARICK10!O17+ARICK10!O18)</f>
        <v>8013.34</v>
      </c>
      <c r="C7" s="142">
        <f>SUM(ARICK10!S14:S18)</f>
        <v>11857.67</v>
      </c>
      <c r="D7" s="117">
        <f>SUM(ARICK10!U14:U18)</f>
        <v>24869.57</v>
      </c>
    </row>
    <row r="8" spans="1:5" x14ac:dyDescent="0.3">
      <c r="A8" t="s">
        <v>1220</v>
      </c>
      <c r="B8" s="7">
        <f>SUM(ARICK10!O25)</f>
        <v>32250</v>
      </c>
      <c r="C8" s="142">
        <f>SUM(ARICK10!S25)</f>
        <v>31510</v>
      </c>
      <c r="D8" s="117">
        <f>(ARICK10!U25)</f>
        <v>32540</v>
      </c>
    </row>
    <row r="9" spans="1:5" x14ac:dyDescent="0.3">
      <c r="A9" t="s">
        <v>34</v>
      </c>
      <c r="B9" s="7">
        <f>SUM(ARICK10!O35)</f>
        <v>966396.35</v>
      </c>
      <c r="C9" s="142">
        <f>SUM(ARICK10!S35)</f>
        <v>948271.22</v>
      </c>
      <c r="D9" s="117">
        <f>SUM(ARICK10!U35)</f>
        <v>1134984.48</v>
      </c>
    </row>
    <row r="10" spans="1:5" x14ac:dyDescent="0.3">
      <c r="A10" t="s">
        <v>20</v>
      </c>
      <c r="B10" s="7">
        <f>SUM(ARICK10!O24+ARICK10!O26+ARICK10!O27+ARICK10!O28+ARICK10!O29+ARICK10!O31+ARICK10!O32+ARICK10!O33+ARICK10!O36+ARICK10!O37+ARICK10!O43+ARICK10!O44+ARICK10!O50+ARICK10!O51+ARICK10!O52+ARICK10!O54+ARICK10!O56+ARICK10!O21+ARICK10!O22+ARICK10!O23)</f>
        <v>150045.35</v>
      </c>
      <c r="C10" s="7">
        <f>SUM(ARICK10!S24+ARICK10!S26+ARICK10!S27+ARICK10!S28+ARICK10!S29+ARICK10!S31+ARICK10!S32+ARICK10!S33+ARICK10!S36+ARICK10!S37+ARICK10!S43+ARICK10!S44+ARICK10!S50+ARICK10!S51+ARICK10!S52+ARICK10!S54+ARICK10!S56)</f>
        <v>189198.39</v>
      </c>
      <c r="D10" s="117">
        <f>(ARICK10!U24+ARICK10!U26+ARICK10!U27+ARICK10!U28+ARICK10!U29+ARICK10!U31+ARICK10!U32+ARICK10!U33+ARICK10!U36+ARICK10!U37+ARICK10!U43+ARICK10!U44+ARICK10!U50+ARICK10!U51+ARICK10!U52+ARICK10!U54+ARICK10!U56)</f>
        <v>148997.72</v>
      </c>
    </row>
    <row r="11" spans="1:5" x14ac:dyDescent="0.3">
      <c r="A11" t="s">
        <v>1221</v>
      </c>
      <c r="B11" s="7">
        <f>SUM(ARICK10!M57)</f>
        <v>-50000</v>
      </c>
      <c r="C11" s="117">
        <f>SUM(ARICK10!S57)</f>
        <v>-250000</v>
      </c>
      <c r="D11" s="117">
        <f>SUM(ARICK10!U57)</f>
        <v>-85000</v>
      </c>
    </row>
    <row r="12" spans="1:5" x14ac:dyDescent="0.3">
      <c r="A12" t="s">
        <v>1222</v>
      </c>
      <c r="B12" s="7">
        <f>SUM(ARICK10!O58)</f>
        <v>-60000</v>
      </c>
      <c r="C12" s="117">
        <f>SUM(ARICK10!S58)</f>
        <v>-60000</v>
      </c>
      <c r="D12" s="117">
        <f>SUM(ARICK10!U58)</f>
        <v>-60000</v>
      </c>
    </row>
    <row r="13" spans="1:5" x14ac:dyDescent="0.3">
      <c r="A13" t="s">
        <v>1239</v>
      </c>
      <c r="B13" s="7">
        <f>SUM(ARICK10!O59)</f>
        <v>-30000</v>
      </c>
      <c r="C13" s="117">
        <f>SUM(ARICK10!S59)</f>
        <v>-25000</v>
      </c>
      <c r="D13" s="117">
        <f>SUM(ARICK10!U59)</f>
        <v>-35000</v>
      </c>
    </row>
    <row r="14" spans="1:5" x14ac:dyDescent="0.3">
      <c r="A14" t="s">
        <v>1240</v>
      </c>
      <c r="B14" s="7">
        <f>SUM(ARICK10!O40:O41)</f>
        <v>-25280.600000000002</v>
      </c>
      <c r="C14" s="117">
        <f>SUM(ARICK10!S40)</f>
        <v>-1443.11</v>
      </c>
      <c r="D14" s="117">
        <f>SUM(ARICK10!U40+ARICK10!U41)</f>
        <v>-11239.52</v>
      </c>
    </row>
    <row r="15" spans="1:5" x14ac:dyDescent="0.3">
      <c r="B15" s="7"/>
    </row>
    <row r="16" spans="1:5" x14ac:dyDescent="0.3">
      <c r="A16" s="5" t="s">
        <v>1097</v>
      </c>
      <c r="B16" s="7">
        <f>SUM(B4:B14)</f>
        <v>3778018.68</v>
      </c>
      <c r="C16" s="7">
        <f>SUM(C6:C14)</f>
        <v>1642647.2100000002</v>
      </c>
      <c r="D16" s="117">
        <f>SUM(D6:D14)</f>
        <v>1948743.62</v>
      </c>
    </row>
    <row r="17" spans="1:4" x14ac:dyDescent="0.3">
      <c r="B17" s="7"/>
    </row>
    <row r="18" spans="1:4" x14ac:dyDescent="0.3">
      <c r="A18" s="5" t="s">
        <v>1223</v>
      </c>
      <c r="B18" s="145">
        <f>SUM(B2:B14)</f>
        <v>5293371.1100000003</v>
      </c>
      <c r="C18" s="145">
        <f>SUM(C2:C14)</f>
        <v>5567526.3899999997</v>
      </c>
      <c r="D18" s="145">
        <f>SUM(D2:D14)</f>
        <v>6280443.4100000011</v>
      </c>
    </row>
    <row r="19" spans="1:4" x14ac:dyDescent="0.3">
      <c r="B19" s="7"/>
    </row>
    <row r="20" spans="1:4" x14ac:dyDescent="0.3">
      <c r="A20" s="25" t="s">
        <v>1224</v>
      </c>
      <c r="B20" s="7"/>
    </row>
    <row r="21" spans="1:4" x14ac:dyDescent="0.3">
      <c r="B21" s="7"/>
    </row>
    <row r="22" spans="1:4" x14ac:dyDescent="0.3">
      <c r="A22" s="146" t="s">
        <v>1225</v>
      </c>
      <c r="B22" s="7">
        <f>SUM(ARICK10!O64+ARICK10!O67+ARICK10!O76+ARICK10!O82+ARICK10!O106+ARICK10!O119+ARICK10!O127+ARICK10!O128+ARICK10!O162+ARICK10!O163+ARICK10!O181+ARICK10!O188+ARICK10!O194+ARICK10!O217+ARICK10!O230+ARICK10!O232+ARICK10!O347+ARICK10!O351+ARICK10!O361+ARICK10!O372+ARICK10!O379+ARICK10!O385+ARICK10!O391+ARICK10!O399+ARICK10!O161+ARICK10!O129+ARICK10!O348+ARICK10!O253+ARICK10!O240)</f>
        <v>470105.24000000005</v>
      </c>
      <c r="C22" s="117">
        <f>(ARICK10!S64+ARICK10!S67+ARICK10!S76+ARICK10!S82+ARICK10!S106+ARICK10!S119+ARICK10!S127+ARICK10!S128+ARICK10!S162+ARICK10!S163+ARICK10!S181+ARICK10!S188+ARICK10!S194+ARICK10!S217+ARICK10!S230+ARICK10!S232+ARICK10!S347+ARICK10!S351+ARICK10!S361+ARICK10!S372+ARICK10!S379+ARICK10!S385+ARICK10!S391+ARICK10!S399+ARICK10!S161+ARICK10!S129+ARICK10!S348+ARICK10!S253+ARICK10!S240)</f>
        <v>431944.97000000003</v>
      </c>
      <c r="D22" s="117">
        <f>(ARICK10!U64+ARICK10!U67+ARICK10!U76+ARICK10!U82+ARICK10!U106+ARICK10!U119+ARICK10!U127+ARICK10!U128+ARICK10!U162+ARICK10!U163+ARICK10!U181+ARICK10!U188+ARICK10!U194+ARICK10!U217+ARICK10!U230+ARICK10!U232+ARICK10!U347+ARICK10!U351+ARICK10!U361+ARICK10!U372+ARICK10!U379+ARICK10!U385+ARICK10!U391+ARICK10!U399+ARICK10!U161+ARICK10!U129+ARICK10!U348+ARICK10!U253+ARICK10!U240)</f>
        <v>519949.23000000004</v>
      </c>
    </row>
    <row r="23" spans="1:4" x14ac:dyDescent="0.3">
      <c r="A23" s="148" t="s">
        <v>1226</v>
      </c>
      <c r="B23" s="7">
        <f>SUM(ARICK10!O107+ARICK10!O270+ARICK10!O333+ARICK10!O218)</f>
        <v>42666.16</v>
      </c>
      <c r="C23" s="117">
        <f>(ARICK10!S107+ARICK10!S270+ARICK10!S333+ARICK10!S218)</f>
        <v>52975.39</v>
      </c>
      <c r="D23" s="117">
        <f>(ARICK10!U107+ARICK10!U270+ARICK10!U333+ARICK10!U218)</f>
        <v>39131.69</v>
      </c>
    </row>
    <row r="24" spans="1:4" x14ac:dyDescent="0.3">
      <c r="A24" s="147" t="s">
        <v>1227</v>
      </c>
      <c r="B24" s="7">
        <f>SUM(ARICK10!O292:O295)</f>
        <v>34259.72</v>
      </c>
      <c r="C24" s="117">
        <f>(ARICK10!S292+S272+S273)</f>
        <v>34002.730000000003</v>
      </c>
      <c r="D24" s="117">
        <f>(ARICK10!U292+ARICK10!U294+ARICK10!U295)</f>
        <v>50676.91</v>
      </c>
    </row>
    <row r="25" spans="1:4" x14ac:dyDescent="0.3">
      <c r="A25" s="152" t="s">
        <v>1265</v>
      </c>
      <c r="B25" s="7">
        <f>SUM('ARICK 21'!O34+'ARICK 21'!O35)</f>
        <v>29812.5</v>
      </c>
      <c r="C25" s="117">
        <f>('ARICK 21'!Q34+'ARICK 21'!Q35)</f>
        <v>29784.17</v>
      </c>
      <c r="D25" s="117">
        <f>('ARICK 21'!S34+'ARICK 21'!S35)</f>
        <v>29210.17</v>
      </c>
    </row>
    <row r="26" spans="1:4" x14ac:dyDescent="0.3">
      <c r="A26" s="152" t="s">
        <v>1266</v>
      </c>
      <c r="B26" s="7">
        <f>SUM('ARICK 21'!O37+'ARICK 21'!O38)</f>
        <v>8028.66</v>
      </c>
      <c r="C26" s="117">
        <f>('ARICK 21'!Q37+'ARICK 21'!Q38)</f>
        <v>7894.2400000000007</v>
      </c>
      <c r="D26" s="117">
        <f>('ARICK 21'!S37+'ARICK 21'!S38)</f>
        <v>7536.67</v>
      </c>
    </row>
    <row r="27" spans="1:4" x14ac:dyDescent="0.3">
      <c r="A27" s="150" t="s">
        <v>1264</v>
      </c>
      <c r="B27" s="7">
        <f>SUM(ARICK10!O407+ARICK10!O409)</f>
        <v>86975</v>
      </c>
      <c r="C27" s="117">
        <f>(ARICK10!S407+ARICK10!S409)</f>
        <v>86995</v>
      </c>
      <c r="D27" s="117">
        <f>(ARICK10!U407+ARICK10!U409)</f>
        <v>85000</v>
      </c>
    </row>
    <row r="28" spans="1:4" x14ac:dyDescent="0.3">
      <c r="A28" s="150" t="s">
        <v>1263</v>
      </c>
      <c r="B28" s="7">
        <f>SUM(ARICK10!O411+O387)</f>
        <v>21475.73</v>
      </c>
      <c r="C28" s="117">
        <f>(ARICK10!S411+S387)</f>
        <v>23194.28</v>
      </c>
      <c r="D28" s="117">
        <f>(ARICK10!U411+U387)</f>
        <v>33969.35</v>
      </c>
    </row>
    <row r="29" spans="1:4" x14ac:dyDescent="0.3">
      <c r="A29" s="151" t="s">
        <v>1228</v>
      </c>
      <c r="B29" s="7">
        <f>SUM(ARICK10!O65+ARICK10!O69+ARICK10!O78+ARICK10!O84+ARICK10!O95+ARICK10!O109+ARICK10!O112+ARICK10!O125+ARICK10!O138+ARICK10!O168+ARICK10!O183+ARICK10!O190+ARICK10!O196+ARICK10!O206+ARICK10!O222+ARICK10!O245+ARICK10!O352+ARICK10!O353+ARICK10!O364+ARICK10!O365+ARICK10!O374+ARICK10!O381+ARICK10!O387+ARICK10!O393+ARICK10!O401+'ARICK 21'!O38+ARICK10!O167+ARICK10!O225+ARICK10!O238+ARICK10!O274+ARICK10!O296+ARICK10!O299+ARICK10!O337+ARICK10!O340+ARICK10!O350)</f>
        <v>203953.95</v>
      </c>
      <c r="C29" s="117">
        <f>(ARICK10!S65+ARICK10!S69+ARICK10!S78+ARICK10!S84+ARICK10!S95+ARICK10!S109+ARICK10!S112+ARICK10!S125+ARICK10!S138+ARICK10!S168+ARICK10!S183+ARICK10!S190+ARICK10!S196+ARICK10!S206+ARICK10!S222+ARICK10!S245+ARICK10!S352+ARICK10!S353+ARICK10!S364+ARICK10!S365+ARICK10!S374+ARICK10!S381+ARICK10!S387+ARICK10!S393+ARICK10!S401+'ARICK 21'!S38+ARICK10!S167+ARICK10!S225+ARICK10!S238+ARICK10!S274+ARICK10!S296+ARICK10!S299+ARICK10!S337+ARICK10!S340+ARICK10!S350)</f>
        <v>200834.72999999998</v>
      </c>
      <c r="D29" s="117">
        <f>(ARICK10!U65+ARICK10!U69+ARICK10!U78+ARICK10!U84+ARICK10!U95+ARICK10!U109+ARICK10!U112+ARICK10!U125+ARICK10!U138+ARICK10!U168+ARICK10!U183+ARICK10!U190+ARICK10!U196+ARICK10!U206+ARICK10!U222+ARICK10!U245+ARICK10!U352+ARICK10!U353+ARICK10!U364+ARICK10!U365+ARICK10!U374+ARICK10!U381+ARICK10!U387+ARICK10!U393+ARICK10!U401+'ARICK 21'!U38+ARICK10!U167+ARICK10!U225+ARICK10!U238+ARICK10!U274+ARICK10!U296+ARICK10!U299+ARICK10!U337+ARICK10!U340+ARICK10!U350)</f>
        <v>231263.13</v>
      </c>
    </row>
    <row r="30" spans="1:4" x14ac:dyDescent="0.3">
      <c r="A30" s="154" t="s">
        <v>1229</v>
      </c>
      <c r="B30" s="7"/>
    </row>
    <row r="31" spans="1:4" x14ac:dyDescent="0.3">
      <c r="A31" s="153" t="s">
        <v>1230</v>
      </c>
      <c r="B31" s="7">
        <f>SUM(ARICK10!O68+ARICK10!O70+ARICK10!O77+ARICK10!O79+ARICK10!O108+ARICK10!O111+ARICK10!O142+ARICK10!O136+ARICK10!O163+ARICK10!O170+ARICK10!O182+ARICK10!O184+ARICK10!O189+ARICK10!O191+ARICK10!O195+ARICK10!O197+ARICK10!O221+ARICK10!O224+ARICK10!O234+ARICK10!O236+ARICK10!O336+ARICK10!O340+ARICK10!O349+ARICK10!O352+ARICK10!O363+ARICK10!O365+ARICK10!O373+ARICK10!O375+ARICK10!O386+ARICK10!O388+ARICK10!O392+ARICK10!O394+ARICK10!O400+ARICK10!O402+'ARICK 21'!O35+'ARICK 21'!O37+ARICK10!O142+ARICK10!O255)</f>
        <v>19804.080000000002</v>
      </c>
      <c r="C31" s="117">
        <f>(ARICK10!S68+ARICK10!S70+ARICK10!S77+ARICK10!S79+ARICK10!S108+ARICK10!S111+ARICK10!S142+ARICK10!S136+ARICK10!S163+ARICK10!S170+ARICK10!S182+ARICK10!S184+ARICK10!S189+ARICK10!S191+ARICK10!S195+ARICK10!S197+ARICK10!S221+ARICK10!S224+ARICK10!S234+ARICK10!S236+ARICK10!S336+ARICK10!S340+ARICK10!S349+ARICK10!S352+ARICK10!S363+ARICK10!S365+ARICK10!S373+ARICK10!S375+ARICK10!S386+ARICK10!S388+ARICK10!S392+ARICK10!S394+ARICK10!S400+ARICK10!S402+'ARICK 21'!S35+'ARICK 21'!S37+ARICK10!S142+ARICK10!S255)</f>
        <v>36221.680000000008</v>
      </c>
      <c r="D31" s="117">
        <f>(ARICK10!U68+ARICK10!U70+ARICK10!U77+ARICK10!U79+ARICK10!U108+ARICK10!U111+ARICK10!U142+ARICK10!U136+ARICK10!U163+ARICK10!U170+ARICK10!U182+ARICK10!U184+ARICK10!U189+ARICK10!U191+ARICK10!U195+ARICK10!U197+ARICK10!U221+ARICK10!U224+ARICK10!U234+ARICK10!U236+ARICK10!U336+ARICK10!U340+ARICK10!U349+ARICK10!U352+ARICK10!U363+ARICK10!U365+ARICK10!U373+ARICK10!U375+ARICK10!U386+ARICK10!U388+ARICK10!U392+ARICK10!U394+ARICK10!U400+ARICK10!U402+'ARICK 21'!S35+'ARICK 21'!S37+ARICK10!U142+ARICK10!U255)</f>
        <v>26451.53</v>
      </c>
    </row>
    <row r="32" spans="1:4" x14ac:dyDescent="0.3">
      <c r="A32" s="147" t="s">
        <v>1241</v>
      </c>
      <c r="B32" s="7">
        <f>SUM(ARICK10!O262+ARICK10!O283+ARICK10!O442+ARICK10!O448+ARICK10!O284)</f>
        <v>80632.62</v>
      </c>
      <c r="C32" s="117">
        <f>(ARICK10!S262+ARICK10!S283+ARICK10!S442+ARICK10!S448+ARICK10!S284)</f>
        <v>83099.58</v>
      </c>
      <c r="D32" s="117">
        <f>(ARICK10!U262+ARICK10!U283+ARICK10!U442+ARICK10!U448+ARICK10!U284)</f>
        <v>73716.760000000009</v>
      </c>
    </row>
    <row r="33" spans="1:4" x14ac:dyDescent="0.3">
      <c r="A33" s="147" t="s">
        <v>1242</v>
      </c>
      <c r="B33" s="7">
        <f>SUM(ARICK10!O264+ARICK10!O286+ARICK10!O442)</f>
        <v>43522.54</v>
      </c>
      <c r="C33" s="117">
        <f>(ARICK10!S264+ARICK10!S286+ARICK10!S442)</f>
        <v>45971.020000000004</v>
      </c>
      <c r="D33" s="117">
        <f>(ARICK10!U264+ARICK10!U286+ARICK10!U442)</f>
        <v>35669.29</v>
      </c>
    </row>
    <row r="34" spans="1:4" x14ac:dyDescent="0.3">
      <c r="A34" s="150" t="s">
        <v>1279</v>
      </c>
      <c r="B34" s="7">
        <f>SUM(ARICK10!O244+ARICK10!O247)</f>
        <v>27205.1</v>
      </c>
      <c r="C34" s="117">
        <f>(ARICK10!O244+ARICK10!O247)</f>
        <v>27205.1</v>
      </c>
      <c r="D34" s="117">
        <f>(ARICK10!U244+ARICK10!U247)</f>
        <v>34800.9</v>
      </c>
    </row>
    <row r="35" spans="1:4" x14ac:dyDescent="0.3">
      <c r="A35" s="150" t="s">
        <v>1267</v>
      </c>
      <c r="B35" s="7">
        <f>SUM(ARICK10!O245)</f>
        <v>6464.6</v>
      </c>
      <c r="C35" s="117">
        <f>(ARICK10!S245)</f>
        <v>6404.13</v>
      </c>
      <c r="D35" s="117">
        <f>(ARICK10!U245)</f>
        <v>6664.92</v>
      </c>
    </row>
    <row r="36" spans="1:4" x14ac:dyDescent="0.3">
      <c r="A36" s="149" t="s">
        <v>1269</v>
      </c>
      <c r="B36" s="7">
        <f>SUM(ARICK10!O315+ARICK10!O319+ARICK10!O321)</f>
        <v>43252.639999999999</v>
      </c>
      <c r="C36" s="117">
        <f>(ARICK10!S315+ARICK10!S319+ARICK10!S321)</f>
        <v>59003.780000000006</v>
      </c>
      <c r="D36" s="117">
        <f>(ARICK10!U315+ARICK10!U319+ARICK10!U321)</f>
        <v>85660.58</v>
      </c>
    </row>
    <row r="37" spans="1:4" x14ac:dyDescent="0.3">
      <c r="A37" s="149" t="s">
        <v>1268</v>
      </c>
      <c r="B37" s="7">
        <f>SUM(ARICK10!O317+ARICK10!O320)</f>
        <v>4977.67</v>
      </c>
      <c r="C37" s="117">
        <f>(ARICK10!S317+ARICK10!S320)</f>
        <v>5478.91</v>
      </c>
      <c r="D37" s="117">
        <f>(ARICK10!U317+ARICK10!U320)</f>
        <v>6676.2400000000007</v>
      </c>
    </row>
    <row r="38" spans="1:4" x14ac:dyDescent="0.3">
      <c r="B38" s="7"/>
    </row>
    <row r="39" spans="1:4" x14ac:dyDescent="0.3">
      <c r="A39" s="5" t="s">
        <v>1097</v>
      </c>
      <c r="B39" s="145">
        <f>SUM(B22:B37)</f>
        <v>1123136.21</v>
      </c>
      <c r="C39" s="118">
        <f>SUM(C22:C37)</f>
        <v>1131009.71</v>
      </c>
      <c r="D39" s="118">
        <f>SUM(D22:D37)</f>
        <v>1266377.3700000001</v>
      </c>
    </row>
    <row r="40" spans="1:4" x14ac:dyDescent="0.3">
      <c r="B40" s="7"/>
    </row>
    <row r="41" spans="1:4" x14ac:dyDescent="0.3">
      <c r="A41" t="s">
        <v>1233</v>
      </c>
      <c r="B41" s="7">
        <f>SUM(ARICK10!O303+ARICK10!O305)</f>
        <v>84081.95</v>
      </c>
      <c r="C41" s="117">
        <f>(ARICK10!S303+ARICK10!S305)</f>
        <v>58009.270000000004</v>
      </c>
      <c r="D41" s="117">
        <f>(ARICK10!U303+ARICK10!U305)</f>
        <v>58300.4</v>
      </c>
    </row>
    <row r="42" spans="1:4" x14ac:dyDescent="0.3">
      <c r="A42" t="s">
        <v>1232</v>
      </c>
      <c r="B42" s="7">
        <f>SUM(ARICK10!O305)</f>
        <v>32941.769999999997</v>
      </c>
      <c r="C42" s="117">
        <f>(ARICK10!S305)</f>
        <v>33656.160000000003</v>
      </c>
      <c r="D42" s="117">
        <f>(ARICK10!U305)</f>
        <v>25971.4</v>
      </c>
    </row>
    <row r="43" spans="1:4" x14ac:dyDescent="0.3">
      <c r="A43" t="s">
        <v>1234</v>
      </c>
      <c r="B43" s="7">
        <f>SUM(ARICK10!O311:O313)</f>
        <v>14236.75</v>
      </c>
      <c r="C43" s="117">
        <f>(ARICK10!S311+ARICK10!S312+ARICK10!S313)</f>
        <v>12931.84</v>
      </c>
      <c r="D43" s="117">
        <f>(ARICK10!U311+ARICK10!U312+ARICK10!U313)</f>
        <v>12642.09</v>
      </c>
    </row>
    <row r="44" spans="1:4" x14ac:dyDescent="0.3">
      <c r="A44" t="s">
        <v>1235</v>
      </c>
      <c r="B44" s="7">
        <f>SUM(ARICK10!O308)</f>
        <v>54098.77</v>
      </c>
      <c r="C44" s="117">
        <f>(ARICK10!S308)</f>
        <v>61048.53</v>
      </c>
      <c r="D44" s="117">
        <f>(ARICK10!U308)</f>
        <v>70343.89</v>
      </c>
    </row>
    <row r="45" spans="1:4" x14ac:dyDescent="0.3">
      <c r="A45" t="s">
        <v>1273</v>
      </c>
      <c r="B45" s="159">
        <f>SUM(ARICK10!O328+ARICK10!O329+ARICK10!O331)</f>
        <v>24263.07</v>
      </c>
      <c r="C45" s="117">
        <f>(ARICK10!S328+ARICK10!S329+ARICK10!S331)</f>
        <v>10900.91</v>
      </c>
      <c r="D45" s="117">
        <f>(ARICK10!U328+ARICK10!U329+ARICK10!U331)</f>
        <v>22967.54</v>
      </c>
    </row>
    <row r="46" spans="1:4" x14ac:dyDescent="0.3">
      <c r="A46" s="5" t="s">
        <v>1097</v>
      </c>
      <c r="B46" s="145">
        <f>SUM(B41:B44)</f>
        <v>185359.24</v>
      </c>
      <c r="C46" s="118">
        <f>SUM(C41:C44)</f>
        <v>165645.79999999999</v>
      </c>
      <c r="D46" s="118">
        <f>SUM(D41:D45)</f>
        <v>190225.32</v>
      </c>
    </row>
    <row r="47" spans="1:4" x14ac:dyDescent="0.3">
      <c r="A47" s="5"/>
      <c r="B47" s="145"/>
    </row>
    <row r="48" spans="1:4" x14ac:dyDescent="0.3">
      <c r="A48" s="155" t="s">
        <v>1270</v>
      </c>
      <c r="B48" s="143">
        <f>SUM(ARICK10!O74+ARICK10!O81+ARICK10!O89+ARICK10!O118+ARICK10!O149+ARICK10!O150+ARICK10!O151+ARICK10!O156+ARICK10!O176+ARICK10!O177+ARICK10!O187+ARICK10!O201+ARICK10!O229+ARICK10!O243+ARICK10!O250+ARICK10!O259+ARICK10!O279+ARICK10!O280+ARICK10!O345+ARICK10!O358+ARICK10!O370+ARICK10!O378+ARICK10!O390+ARICK10!O397+ARICK10!O405+ARICK10!O446)</f>
        <v>72439.189999999988</v>
      </c>
      <c r="C48" s="117">
        <f>(ARICK10!S74+ARICK10!S81+ARICK10!S89+ARICK10!S118+ARICK10!S149+ARICK10!S150+ARICK10!S151+ARICK10!S156+ARICK10!S176+ARICK10!S177+ARICK10!S187+ARICK10!S201+ARICK10!S229+ARICK10!S243+ARICK10!S250+ARICK10!S259+ARICK10!S279+ARICK10!S280+ARICK10!S345+ARICK10!S358+ARICK10!S370+ARICK10!S378+ARICK10!S390+ARICK10!S397+ARICK10!S405+ARICK10!S446)</f>
        <v>53302.210000000006</v>
      </c>
      <c r="D48" s="117">
        <f>(ARICK10!U74+ARICK10!U81+ARICK10!U89+ARICK10!U118+ARICK10!U149+ARICK10!U150+ARICK10!U151+ARICK10!U156+ARICK10!U176+ARICK10!U177+ARICK10!U187+ARICK10!U201+ARICK10!U229+ARICK10!U243+ARICK10!U250+ARICK10!U259+ARICK10!U279+ARICK10!U280+ARICK10!U345+ARICK10!U358+ARICK10!U370+ARICK10!U378+ARICK10!U390+ARICK10!U397+ARICK10!U405+ARICK10!U446)</f>
        <v>26398.079999999994</v>
      </c>
    </row>
    <row r="49" spans="1:4" x14ac:dyDescent="0.3">
      <c r="A49" s="156" t="s">
        <v>1272</v>
      </c>
      <c r="B49" s="143">
        <f>SUM(ARICK10!O211+ARICK10!O429)</f>
        <v>16246.64</v>
      </c>
      <c r="C49" s="117">
        <f>(ARICK10!S211+ARICK10!S429)</f>
        <v>17948.68</v>
      </c>
      <c r="D49" s="117">
        <f>(ARICK10!U211+ARICK10!U429)</f>
        <v>28786.799999999999</v>
      </c>
    </row>
    <row r="50" spans="1:4" x14ac:dyDescent="0.3">
      <c r="A50" s="151" t="s">
        <v>1231</v>
      </c>
      <c r="B50" s="7">
        <f>SUM(ARICK10!O266+ARICK10!O268)</f>
        <v>5161.32</v>
      </c>
      <c r="C50" s="117">
        <f>(ARICK10!S266+ARICK10!S268)</f>
        <v>12171.5</v>
      </c>
      <c r="D50" s="117">
        <f>(ARICK10!U266+ARICK10!U268)</f>
        <v>10445.34</v>
      </c>
    </row>
    <row r="51" spans="1:4" x14ac:dyDescent="0.3">
      <c r="A51" s="154" t="s">
        <v>1236</v>
      </c>
      <c r="B51" s="143">
        <f>SUM(ARICK10!O343)</f>
        <v>17934.3</v>
      </c>
      <c r="C51" s="117">
        <f>(ARICK10!S343)</f>
        <v>17348.75</v>
      </c>
      <c r="D51" s="117">
        <f>(ARICK10!U343)</f>
        <v>38989.1</v>
      </c>
    </row>
    <row r="52" spans="1:4" x14ac:dyDescent="0.3">
      <c r="A52" s="156" t="s">
        <v>1271</v>
      </c>
      <c r="B52" s="143">
        <f>SUM(ARICK10!O116+ARICK10!O147+ARICK10!O148+ARICK10!O249+ARICK10!O258+ARICK10!O278+ARICK10!O344+ARICK10!O356+ARICK10!O357+ARICK10!O368+ARICK10!O396+ARICK10!O417+ARICK10!O431+ARICK10!O445)</f>
        <v>25075.170000000002</v>
      </c>
      <c r="C52" s="117">
        <f>(ARICK10!S116+ARICK10!S147+ARICK10!S148+ARICK10!S249+ARICK10!S258+ARICK10!S278+ARICK10!S344+ARICK10!S356+ARICK10!S357+ARICK10!S368+ARICK10!S396+ARICK10!S417+ARICK10!S431+ARICK10!S445)</f>
        <v>15865.749999999998</v>
      </c>
      <c r="D52" s="117">
        <f>(ARICK10!U116+ARICK10!U147+ARICK10!U148+ARICK10!U249+ARICK10!U258+ARICK10!U278+ARICK10!U344+ARICK10!U356+ARICK10!U357+ARICK10!U368+ARICK10!U396+ARICK10!U417+ARICK10!U431+ARICK10!U445)</f>
        <v>26100.61</v>
      </c>
    </row>
    <row r="53" spans="1:4" x14ac:dyDescent="0.3">
      <c r="A53" s="157" t="s">
        <v>1274</v>
      </c>
      <c r="B53" s="143">
        <f>SUM(ARICK10!O145+ARICK10!O146+ARICK10!O172+ARICK10!O173+ARICK10!O180+ARICK10!O202+ARICK10!O227+ARICK10!O248+ARICK10!O252+ARICK10!O328+ARICK10!O329+ARICK10!O355+ARICK10!O416+ARICK10!O422+ARICK10!O423+ARICK10!O434+ARICK10!O435+ARICK10!O425+ARICK10!O426+ARICK10!O436+ARICK10!O447)</f>
        <v>35122.67</v>
      </c>
      <c r="C53" s="117">
        <f>(ARICK10!S145+ARICK10!S146+ARICK10!S172+ARICK10!S173+ARICK10!S180+ARICK10!S202+ARICK10!S227+ARICK10!S248+ARICK10!S252+ARICK10!S328+ARICK10!S329+ARICK10!S355+ARICK10!S416+ARICK10!S422+ARICK10!S423+ARICK10!S434+ARICK10!S435+ARICK10!S425+ARICK10!S426+ARICK10!S436+ARICK10!S447)</f>
        <v>26883.530000000002</v>
      </c>
      <c r="D53" s="117">
        <f>(ARICK10!U145+ARICK10!U146+ARICK10!U172+ARICK10!U173+ARICK10!U180+ARICK10!U202+ARICK10!U227+ARICK10!U248+ARICK10!U252+ARICK10!U328+ARICK10!U329+ARICK10!U355+ARICK10!U416+ARICK10!U422+ARICK10!U423+ARICK10!U434+ARICK10!U435+ARICK10!U425+ARICK10!U426+ARICK10!U436+ARICK10!U447)</f>
        <v>31322.16</v>
      </c>
    </row>
    <row r="54" spans="1:4" x14ac:dyDescent="0.3">
      <c r="A54" s="66"/>
      <c r="B54" s="145"/>
    </row>
    <row r="55" spans="1:4" x14ac:dyDescent="0.3">
      <c r="A55" s="5" t="s">
        <v>1097</v>
      </c>
      <c r="B55" s="145">
        <f>SUM(B48:B53)</f>
        <v>171979.28999999998</v>
      </c>
      <c r="C55" s="118">
        <f>SUM(C48:C53)</f>
        <v>143520.42000000001</v>
      </c>
      <c r="D55" s="118">
        <f>SUM(D48:D53)</f>
        <v>162042.08999999997</v>
      </c>
    </row>
    <row r="57" spans="1:4" x14ac:dyDescent="0.3">
      <c r="A57" t="s">
        <v>1237</v>
      </c>
      <c r="B57" s="117">
        <f>SUM(ARICK10!O427+ARICK10!O428)</f>
        <v>10403.130000000001</v>
      </c>
      <c r="C57" s="117">
        <f>(ARICK10!S427+ARICK10!S428)</f>
        <v>9306.14</v>
      </c>
      <c r="D57" s="117">
        <f>(ARICK10!U427+ARICK10!U428)</f>
        <v>14733</v>
      </c>
    </row>
    <row r="58" spans="1:4" x14ac:dyDescent="0.3">
      <c r="A58" t="s">
        <v>377</v>
      </c>
      <c r="B58" s="117">
        <f>SUM(ARICK10!O430)</f>
        <v>5616.75</v>
      </c>
      <c r="C58" s="117">
        <f>(ARICK10!S430)</f>
        <v>7985.04</v>
      </c>
      <c r="D58" s="117">
        <f>(ARICK10!U430)</f>
        <v>11162.1</v>
      </c>
    </row>
    <row r="59" spans="1:4" x14ac:dyDescent="0.3">
      <c r="A59" t="s">
        <v>1243</v>
      </c>
      <c r="B59" s="117">
        <f>SUM(ARICK10!O432)</f>
        <v>81075.02</v>
      </c>
      <c r="C59" s="117">
        <f>(ARICK10!S432)</f>
        <v>69597.5</v>
      </c>
      <c r="D59" s="117">
        <f>(ARICK10!U432)</f>
        <v>64770.96</v>
      </c>
    </row>
    <row r="61" spans="1:4" x14ac:dyDescent="0.3">
      <c r="A61" s="5" t="s">
        <v>1097</v>
      </c>
      <c r="B61" s="118">
        <f>SUM(B57:B59)</f>
        <v>97094.900000000009</v>
      </c>
      <c r="C61" s="118">
        <f>SUM(C57:C59)</f>
        <v>86888.68</v>
      </c>
      <c r="D61" s="118">
        <f>SUM(D57:D59)</f>
        <v>90666.06</v>
      </c>
    </row>
    <row r="62" spans="1:4" x14ac:dyDescent="0.3">
      <c r="A62" s="5"/>
      <c r="B62" s="118"/>
    </row>
    <row r="63" spans="1:4" x14ac:dyDescent="0.3">
      <c r="A63" s="66" t="s">
        <v>1275</v>
      </c>
      <c r="B63" s="158">
        <f>SUM('ARICK 21'!O44+'ARICK 21'!O45+'ARICK 21'!O47)</f>
        <v>65293.100000000006</v>
      </c>
      <c r="C63" s="117">
        <f>('ARICK 21'!Q44+'ARICK 21'!Q45+'ARICK 21'!Q47)</f>
        <v>58084.14</v>
      </c>
      <c r="D63" s="117">
        <f>('ARICK 21'!S44+'ARICK 21'!S45+'ARICK 21'!S47)</f>
        <v>60829.46</v>
      </c>
    </row>
    <row r="64" spans="1:4" x14ac:dyDescent="0.3">
      <c r="A64" s="66" t="s">
        <v>750</v>
      </c>
      <c r="B64" s="158">
        <f>SUM('ARICK 21'!O43)</f>
        <v>3079.29</v>
      </c>
      <c r="C64" s="117">
        <f>('ARICK 21'!Q43)</f>
        <v>3920.71</v>
      </c>
      <c r="D64" s="117">
        <f>('ARICK 21'!S43)</f>
        <v>4112.71</v>
      </c>
    </row>
    <row r="65" spans="1:4" x14ac:dyDescent="0.3">
      <c r="A65" s="66" t="s">
        <v>1276</v>
      </c>
      <c r="B65" s="158">
        <f>SUM('ARICK 21'!O41)</f>
        <v>889.43</v>
      </c>
      <c r="C65" s="117">
        <f>('ARICK 21'!Q41)</f>
        <v>110.07</v>
      </c>
      <c r="D65" s="117">
        <f>('ARICK 21'!S41)</f>
        <v>0</v>
      </c>
    </row>
    <row r="66" spans="1:4" x14ac:dyDescent="0.3">
      <c r="A66" s="66" t="s">
        <v>1277</v>
      </c>
      <c r="B66" s="158">
        <f>SUM('ARICK 21'!O40+'ARICK 21'!O46+'ARICK 21'!O49)</f>
        <v>1929.79</v>
      </c>
      <c r="C66" s="117">
        <f>('ARICK 21'!Q40+'ARICK 21'!Q46+'ARICK 21'!Q49)</f>
        <v>1743.47</v>
      </c>
      <c r="D66" s="117">
        <f>('ARICK 21'!S40+'ARICK 21'!S46+'ARICK 21'!S49)</f>
        <v>1531.31</v>
      </c>
    </row>
    <row r="67" spans="1:4" x14ac:dyDescent="0.3">
      <c r="A67" s="66"/>
      <c r="B67" s="158"/>
    </row>
    <row r="68" spans="1:4" x14ac:dyDescent="0.3">
      <c r="A68" s="5" t="s">
        <v>1126</v>
      </c>
      <c r="B68" s="118">
        <f>SUM(B63:B66)</f>
        <v>71191.609999999986</v>
      </c>
      <c r="C68" s="118">
        <f>SUM(C63:C66)</f>
        <v>63858.39</v>
      </c>
      <c r="D68" s="118">
        <f>SUM(D63:D66)</f>
        <v>66473.48</v>
      </c>
    </row>
    <row r="70" spans="1:4" x14ac:dyDescent="0.3">
      <c r="A70" s="25" t="s">
        <v>399</v>
      </c>
      <c r="B70" s="145">
        <f>SUM(B39+B46+B55+B61+B68)</f>
        <v>1648761.25</v>
      </c>
      <c r="C70" s="145">
        <f>(C39+C46+C55+C61+C68)</f>
        <v>1590922.9999999998</v>
      </c>
      <c r="D70" s="145">
        <f>(D39+D46+D55+D61+D68)</f>
        <v>1775784.3200000003</v>
      </c>
    </row>
    <row r="72" spans="1:4" x14ac:dyDescent="0.3">
      <c r="B72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workbookViewId="0">
      <selection activeCell="H23" sqref="H23"/>
    </sheetView>
  </sheetViews>
  <sheetFormatPr defaultRowHeight="14.4" x14ac:dyDescent="0.3"/>
  <cols>
    <col min="2" max="2" width="13.44140625" bestFit="1" customWidth="1"/>
    <col min="3" max="3" width="10.21875" customWidth="1"/>
  </cols>
  <sheetData>
    <row r="1" spans="1:10" x14ac:dyDescent="0.3">
      <c r="A1" s="124" t="s">
        <v>888</v>
      </c>
      <c r="B1" s="124" t="s">
        <v>889</v>
      </c>
      <c r="C1" s="125"/>
      <c r="D1" s="126"/>
      <c r="E1" s="126" t="s">
        <v>890</v>
      </c>
      <c r="F1" s="126" t="s">
        <v>891</v>
      </c>
      <c r="G1" s="126" t="s">
        <v>892</v>
      </c>
      <c r="H1" s="126" t="s">
        <v>893</v>
      </c>
      <c r="I1" s="126" t="s">
        <v>1097</v>
      </c>
      <c r="J1" s="125"/>
    </row>
    <row r="2" spans="1:10" x14ac:dyDescent="0.3">
      <c r="A2" s="124" t="s">
        <v>1261</v>
      </c>
      <c r="B2" s="124" t="s">
        <v>1100</v>
      </c>
      <c r="C2" s="125" t="s">
        <v>881</v>
      </c>
      <c r="D2" s="127">
        <v>25252</v>
      </c>
      <c r="E2" s="127">
        <f>D2*E30</f>
        <v>5164.0339999999997</v>
      </c>
      <c r="F2" s="127">
        <f>D2*F30</f>
        <v>378.78</v>
      </c>
      <c r="G2" s="127">
        <f>D2*G30</f>
        <v>75.756</v>
      </c>
      <c r="H2" s="125">
        <v>6720</v>
      </c>
      <c r="I2" s="127">
        <f t="shared" ref="I2:I8" si="0">SUM(D2:H2)</f>
        <v>37590.57</v>
      </c>
      <c r="J2" s="125"/>
    </row>
    <row r="3" spans="1:10" x14ac:dyDescent="0.3">
      <c r="A3" s="124"/>
      <c r="B3" s="124"/>
      <c r="C3" s="125"/>
      <c r="D3" s="127"/>
      <c r="E3" s="127"/>
      <c r="F3" s="127"/>
      <c r="G3" s="127"/>
      <c r="H3" s="125"/>
      <c r="I3" s="127"/>
      <c r="J3" s="125"/>
    </row>
    <row r="4" spans="1:10" x14ac:dyDescent="0.3">
      <c r="A4" s="124" t="s">
        <v>1099</v>
      </c>
      <c r="B4" s="124" t="s">
        <v>1101</v>
      </c>
      <c r="C4" s="125" t="s">
        <v>1184</v>
      </c>
      <c r="D4" s="127">
        <v>40800</v>
      </c>
      <c r="E4" s="127">
        <f>SUM(D4*E30)</f>
        <v>8343.6</v>
      </c>
      <c r="F4" s="127">
        <f>SUM(D4*F30)</f>
        <v>612</v>
      </c>
      <c r="G4" s="127">
        <f>SUM(D4*G30)</f>
        <v>122.4</v>
      </c>
      <c r="H4" s="125">
        <v>6720</v>
      </c>
      <c r="I4" s="127">
        <f>SUM(D4:H4)</f>
        <v>56598</v>
      </c>
      <c r="J4" s="125"/>
    </row>
    <row r="5" spans="1:10" x14ac:dyDescent="0.3">
      <c r="A5" s="124" t="s">
        <v>1085</v>
      </c>
      <c r="B5" s="124" t="s">
        <v>1196</v>
      </c>
      <c r="C5" s="124" t="s">
        <v>1094</v>
      </c>
      <c r="D5" s="127">
        <v>30600</v>
      </c>
      <c r="E5" s="127">
        <f>D5*E30</f>
        <v>6257.7</v>
      </c>
      <c r="F5" s="127">
        <f>D5*F30</f>
        <v>459</v>
      </c>
      <c r="G5" s="127">
        <f>D5*G30</f>
        <v>91.8</v>
      </c>
      <c r="H5" s="125">
        <v>6720</v>
      </c>
      <c r="I5" s="127">
        <f t="shared" si="0"/>
        <v>44128.5</v>
      </c>
      <c r="J5" s="125"/>
    </row>
    <row r="6" spans="1:10" x14ac:dyDescent="0.3">
      <c r="A6" s="124" t="s">
        <v>1086</v>
      </c>
      <c r="B6" s="124" t="s">
        <v>1197</v>
      </c>
      <c r="C6" s="125" t="s">
        <v>1185</v>
      </c>
      <c r="D6" s="144">
        <v>34900</v>
      </c>
      <c r="E6" s="127">
        <f>SUM(D6*E30)</f>
        <v>7137.0499999999993</v>
      </c>
      <c r="F6" s="127">
        <f>SUM(D6*F30)</f>
        <v>523.5</v>
      </c>
      <c r="G6" s="127">
        <f>SUM(D6*G30)</f>
        <v>104.7</v>
      </c>
      <c r="H6" s="125">
        <v>6720</v>
      </c>
      <c r="I6" s="127">
        <f>SUM(D6:H6)</f>
        <v>49385.25</v>
      </c>
      <c r="J6" s="125"/>
    </row>
    <row r="7" spans="1:10" x14ac:dyDescent="0.3">
      <c r="A7" s="124" t="s">
        <v>1183</v>
      </c>
      <c r="B7" s="124" t="s">
        <v>1198</v>
      </c>
      <c r="C7" s="125" t="s">
        <v>1127</v>
      </c>
      <c r="D7" s="127">
        <v>34000</v>
      </c>
      <c r="E7" s="128">
        <f>D7*E30</f>
        <v>6953</v>
      </c>
      <c r="F7" s="125">
        <f>D7*F30</f>
        <v>510</v>
      </c>
      <c r="G7" s="128">
        <f>D7*G30</f>
        <v>102</v>
      </c>
      <c r="H7" s="125">
        <v>6720</v>
      </c>
      <c r="I7" s="127">
        <f t="shared" si="0"/>
        <v>48285</v>
      </c>
      <c r="J7" s="125"/>
    </row>
    <row r="8" spans="1:10" x14ac:dyDescent="0.3">
      <c r="A8" s="124" t="s">
        <v>1183</v>
      </c>
      <c r="B8" s="124" t="s">
        <v>1216</v>
      </c>
      <c r="C8" s="125" t="s">
        <v>1127</v>
      </c>
      <c r="D8" s="127">
        <v>31500</v>
      </c>
      <c r="E8" s="127">
        <f>D8*E30</f>
        <v>6441.75</v>
      </c>
      <c r="F8" s="127">
        <f>D8*F30</f>
        <v>472.5</v>
      </c>
      <c r="G8" s="127">
        <f>D8*G30</f>
        <v>94.5</v>
      </c>
      <c r="H8" s="125">
        <v>6720</v>
      </c>
      <c r="I8" s="127">
        <f t="shared" si="0"/>
        <v>45228.75</v>
      </c>
      <c r="J8" s="125"/>
    </row>
    <row r="9" spans="1:10" x14ac:dyDescent="0.3">
      <c r="A9" s="124"/>
      <c r="B9" s="124" t="s">
        <v>894</v>
      </c>
      <c r="C9" s="125" t="s">
        <v>1195</v>
      </c>
      <c r="D9" s="127">
        <v>0</v>
      </c>
      <c r="E9" s="127">
        <f>D9*E30</f>
        <v>0</v>
      </c>
      <c r="F9" s="127">
        <f>D9*F30</f>
        <v>0</v>
      </c>
      <c r="G9" s="127">
        <f>D9*G30</f>
        <v>0</v>
      </c>
      <c r="H9" s="125"/>
      <c r="I9" s="127">
        <f t="shared" ref="I9:I17" si="1">SUM(D9:H9)</f>
        <v>0</v>
      </c>
      <c r="J9" s="125"/>
    </row>
    <row r="10" spans="1:10" x14ac:dyDescent="0.3">
      <c r="A10" s="124" t="s">
        <v>1087</v>
      </c>
      <c r="B10" s="124" t="s">
        <v>895</v>
      </c>
      <c r="C10" s="125" t="s">
        <v>1187</v>
      </c>
      <c r="D10" s="127">
        <v>31500</v>
      </c>
      <c r="E10" s="127">
        <f>D10*E30</f>
        <v>6441.75</v>
      </c>
      <c r="F10" s="127">
        <f>D10*F30</f>
        <v>472.5</v>
      </c>
      <c r="G10" s="127">
        <f>D10*G30</f>
        <v>94.5</v>
      </c>
      <c r="H10" s="125">
        <v>6720</v>
      </c>
      <c r="I10" s="127">
        <f t="shared" si="1"/>
        <v>45228.75</v>
      </c>
      <c r="J10" s="125"/>
    </row>
    <row r="11" spans="1:10" x14ac:dyDescent="0.3">
      <c r="A11" s="124" t="s">
        <v>1088</v>
      </c>
      <c r="B11" s="124" t="s">
        <v>896</v>
      </c>
      <c r="C11" s="125" t="s">
        <v>1186</v>
      </c>
      <c r="D11" s="127">
        <v>32700</v>
      </c>
      <c r="E11" s="127">
        <f>D11*E30</f>
        <v>6687.15</v>
      </c>
      <c r="F11" s="127">
        <f>D11*F30</f>
        <v>490.5</v>
      </c>
      <c r="G11" s="127">
        <f>D11*G30</f>
        <v>98.100000000000009</v>
      </c>
      <c r="H11" s="125">
        <v>6720</v>
      </c>
      <c r="I11" s="127">
        <f t="shared" si="1"/>
        <v>46695.75</v>
      </c>
      <c r="J11" s="125"/>
    </row>
    <row r="12" spans="1:10" x14ac:dyDescent="0.3">
      <c r="A12" s="125" t="s">
        <v>1090</v>
      </c>
      <c r="B12" s="125" t="s">
        <v>897</v>
      </c>
      <c r="C12" s="127" t="s">
        <v>1187</v>
      </c>
      <c r="D12" s="127">
        <v>31500</v>
      </c>
      <c r="E12" s="127">
        <f>D12*E30</f>
        <v>6441.75</v>
      </c>
      <c r="F12" s="127">
        <f>F30*D12</f>
        <v>472.5</v>
      </c>
      <c r="G12" s="127">
        <f>D12*G30</f>
        <v>94.5</v>
      </c>
      <c r="H12" s="125">
        <v>6720</v>
      </c>
      <c r="I12" s="127">
        <f t="shared" si="1"/>
        <v>45228.75</v>
      </c>
      <c r="J12" s="125"/>
    </row>
    <row r="13" spans="1:10" x14ac:dyDescent="0.3">
      <c r="A13" s="125" t="s">
        <v>1091</v>
      </c>
      <c r="B13" s="125" t="s">
        <v>898</v>
      </c>
      <c r="C13" s="125" t="s">
        <v>1188</v>
      </c>
      <c r="D13" s="127">
        <v>33000</v>
      </c>
      <c r="E13" s="127">
        <f>D13*E30</f>
        <v>6748.5</v>
      </c>
      <c r="F13" s="127">
        <f>F30*D13</f>
        <v>495</v>
      </c>
      <c r="G13" s="127">
        <f>D13*G30</f>
        <v>99</v>
      </c>
      <c r="H13" s="125">
        <v>6720</v>
      </c>
      <c r="I13" s="127">
        <f t="shared" si="1"/>
        <v>47062.5</v>
      </c>
      <c r="J13" s="125"/>
    </row>
    <row r="14" spans="1:10" x14ac:dyDescent="0.3">
      <c r="A14" s="125" t="s">
        <v>1089</v>
      </c>
      <c r="B14" s="125" t="s">
        <v>899</v>
      </c>
      <c r="C14" s="125" t="s">
        <v>1205</v>
      </c>
      <c r="D14" s="127">
        <v>37800</v>
      </c>
      <c r="E14" s="127">
        <f>D14*E30</f>
        <v>7730.0999999999995</v>
      </c>
      <c r="F14" s="127">
        <f>F30*D14</f>
        <v>567</v>
      </c>
      <c r="G14" s="127">
        <f>D14*G30</f>
        <v>113.4</v>
      </c>
      <c r="H14" s="125">
        <v>6720</v>
      </c>
      <c r="I14" s="127">
        <f t="shared" si="1"/>
        <v>52930.5</v>
      </c>
      <c r="J14" s="125"/>
    </row>
    <row r="15" spans="1:10" x14ac:dyDescent="0.3">
      <c r="A15" s="125" t="s">
        <v>1102</v>
      </c>
      <c r="B15" s="125" t="s">
        <v>1103</v>
      </c>
      <c r="C15" s="125" t="s">
        <v>1189</v>
      </c>
      <c r="D15" s="144">
        <v>34800</v>
      </c>
      <c r="E15" s="127">
        <f>SUM(D15*E30)</f>
        <v>7116.5999999999995</v>
      </c>
      <c r="F15" s="127">
        <f>SUM(D15*F30)</f>
        <v>522</v>
      </c>
      <c r="G15" s="127">
        <f>SUM(D15*G30)</f>
        <v>104.4</v>
      </c>
      <c r="H15" s="125">
        <v>6720</v>
      </c>
      <c r="I15" s="127">
        <f>SUM(D15:H15)</f>
        <v>49263</v>
      </c>
      <c r="J15" s="125"/>
    </row>
    <row r="16" spans="1:10" x14ac:dyDescent="0.3">
      <c r="A16" s="125" t="s">
        <v>1092</v>
      </c>
      <c r="B16" s="125" t="s">
        <v>900</v>
      </c>
      <c r="C16" s="125" t="s">
        <v>1190</v>
      </c>
      <c r="D16" s="127">
        <v>40800</v>
      </c>
      <c r="E16" s="127">
        <f>D16*E30</f>
        <v>8343.6</v>
      </c>
      <c r="F16" s="127">
        <f>SUM(D6*F30)</f>
        <v>523.5</v>
      </c>
      <c r="G16" s="127">
        <f>D16*G30</f>
        <v>122.4</v>
      </c>
      <c r="H16" s="125">
        <v>6720</v>
      </c>
      <c r="I16" s="127">
        <f t="shared" si="1"/>
        <v>56509.5</v>
      </c>
      <c r="J16" s="125"/>
    </row>
    <row r="17" spans="1:10" x14ac:dyDescent="0.3">
      <c r="A17" s="125" t="s">
        <v>1093</v>
      </c>
      <c r="B17" s="125" t="s">
        <v>901</v>
      </c>
      <c r="C17" s="125" t="s">
        <v>1191</v>
      </c>
      <c r="D17" s="127">
        <v>37800</v>
      </c>
      <c r="E17" s="127">
        <f>D17*E30</f>
        <v>7730.0999999999995</v>
      </c>
      <c r="F17" s="127">
        <f>D17*F30</f>
        <v>567</v>
      </c>
      <c r="G17" s="127">
        <f>D17*G30</f>
        <v>113.4</v>
      </c>
      <c r="H17" s="125">
        <v>6720</v>
      </c>
      <c r="I17" s="127">
        <f t="shared" si="1"/>
        <v>52930.5</v>
      </c>
      <c r="J17" s="125"/>
    </row>
    <row r="18" spans="1:10" x14ac:dyDescent="0.3">
      <c r="A18" s="125" t="s">
        <v>1095</v>
      </c>
      <c r="B18" s="125" t="s">
        <v>1096</v>
      </c>
      <c r="C18" s="125" t="s">
        <v>1098</v>
      </c>
      <c r="D18" s="127">
        <v>39600</v>
      </c>
      <c r="E18" s="128">
        <f>SUM(D18*E30)</f>
        <v>8098.2</v>
      </c>
      <c r="F18" s="125">
        <f>SUM(D18*F30)</f>
        <v>594</v>
      </c>
      <c r="G18" s="128">
        <f>SUM(D18*G30)</f>
        <v>118.8</v>
      </c>
      <c r="H18" s="125">
        <v>6720</v>
      </c>
      <c r="I18" s="127">
        <f>SUM(D18:H18)</f>
        <v>55131</v>
      </c>
      <c r="J18" s="125"/>
    </row>
    <row r="19" spans="1:10" x14ac:dyDescent="0.3">
      <c r="A19" s="125"/>
      <c r="B19" s="125"/>
      <c r="C19" s="125"/>
      <c r="D19" s="125"/>
      <c r="E19" s="125"/>
      <c r="F19" s="125"/>
      <c r="G19" s="125"/>
      <c r="H19" s="125"/>
      <c r="I19" s="129">
        <f>SUM(I2:I18)</f>
        <v>732196.32000000007</v>
      </c>
      <c r="J19" s="125"/>
    </row>
    <row r="20" spans="1:10" x14ac:dyDescent="0.3">
      <c r="A20" s="130" t="s">
        <v>1213</v>
      </c>
      <c r="B20" s="130"/>
      <c r="C20" s="125"/>
      <c r="D20" s="125"/>
      <c r="E20" s="127"/>
      <c r="F20" s="127"/>
      <c r="G20" s="127"/>
      <c r="H20" s="125"/>
      <c r="I20" s="125"/>
      <c r="J20" s="125"/>
    </row>
    <row r="21" spans="1:10" x14ac:dyDescent="0.3">
      <c r="A21" s="131" t="s">
        <v>902</v>
      </c>
      <c r="B21" s="131" t="s">
        <v>1128</v>
      </c>
      <c r="C21" s="125"/>
      <c r="D21" s="127">
        <v>90300</v>
      </c>
      <c r="E21" s="127">
        <f>D21*E30</f>
        <v>18466.349999999999</v>
      </c>
      <c r="F21" s="127">
        <f>D21*F30</f>
        <v>1354.5</v>
      </c>
      <c r="G21" s="127">
        <f>D21*G30</f>
        <v>270.89999999999998</v>
      </c>
      <c r="H21" s="127">
        <v>15000</v>
      </c>
      <c r="I21" s="127">
        <f>SUM(D21:H21)</f>
        <v>125391.75</v>
      </c>
      <c r="J21" s="125"/>
    </row>
    <row r="22" spans="1:10" x14ac:dyDescent="0.3">
      <c r="A22" s="131"/>
      <c r="B22" s="131" t="s">
        <v>1129</v>
      </c>
      <c r="C22" s="125"/>
      <c r="D22" s="127">
        <v>50000</v>
      </c>
      <c r="E22" s="127">
        <f>D22*E30</f>
        <v>10225</v>
      </c>
      <c r="F22" s="127">
        <f>D22*F30</f>
        <v>750</v>
      </c>
      <c r="G22" s="127">
        <f>D22*G30</f>
        <v>150</v>
      </c>
      <c r="H22" s="127">
        <v>15000</v>
      </c>
      <c r="I22" s="127">
        <f>SUM(D22:H22)</f>
        <v>76125</v>
      </c>
      <c r="J22" s="125"/>
    </row>
    <row r="23" spans="1:10" x14ac:dyDescent="0.3">
      <c r="A23" s="125"/>
      <c r="B23" s="125"/>
      <c r="C23" s="125"/>
      <c r="D23" s="127"/>
      <c r="E23" s="129">
        <f>SUM(E2:E22)</f>
        <v>134326.23400000003</v>
      </c>
      <c r="F23" s="129">
        <f>SUM(F2:F18)</f>
        <v>7659.78</v>
      </c>
      <c r="G23" s="129">
        <f>SUM(G2:G22)</f>
        <v>1970.556</v>
      </c>
      <c r="H23" s="129">
        <f>SUM(H2:H22)</f>
        <v>130800</v>
      </c>
      <c r="I23" s="129">
        <f>SUM(I21:I22)</f>
        <v>201516.75</v>
      </c>
      <c r="J23" s="125"/>
    </row>
    <row r="24" spans="1:10" x14ac:dyDescent="0.3">
      <c r="A24" s="125" t="s">
        <v>1100</v>
      </c>
      <c r="B24" s="125"/>
      <c r="C24" s="125"/>
      <c r="D24" s="127">
        <v>32000</v>
      </c>
      <c r="E24" s="127">
        <f>SUM(E2:E3)</f>
        <v>5164.0339999999997</v>
      </c>
      <c r="F24" s="127"/>
      <c r="G24" s="127"/>
      <c r="H24" s="127"/>
      <c r="I24" s="127"/>
      <c r="J24" s="125"/>
    </row>
    <row r="25" spans="1:10" x14ac:dyDescent="0.3">
      <c r="A25" s="125" t="s">
        <v>1135</v>
      </c>
      <c r="B25" s="125" t="s">
        <v>643</v>
      </c>
      <c r="C25" s="125"/>
      <c r="D25" s="127">
        <f>SUM(I2:I7)</f>
        <v>235987.32</v>
      </c>
      <c r="E25" s="127">
        <f>SUM(E4:E8)</f>
        <v>35133.1</v>
      </c>
      <c r="F25" s="127"/>
      <c r="G25" s="127"/>
      <c r="H25" s="125"/>
      <c r="I25" s="125"/>
      <c r="J25" s="125"/>
    </row>
    <row r="26" spans="1:10" x14ac:dyDescent="0.3">
      <c r="A26" s="125"/>
      <c r="B26" s="125" t="s">
        <v>643</v>
      </c>
      <c r="C26" s="125" t="s">
        <v>1200</v>
      </c>
      <c r="D26" s="140">
        <v>1.4999999999999999E-2</v>
      </c>
      <c r="E26" s="127"/>
      <c r="F26" s="127">
        <v>1.4999999999999999E-2</v>
      </c>
      <c r="G26" s="127"/>
      <c r="H26" s="125"/>
      <c r="I26" s="125"/>
      <c r="J26" s="125"/>
    </row>
    <row r="27" spans="1:10" x14ac:dyDescent="0.3">
      <c r="A27" s="125" t="s">
        <v>1097</v>
      </c>
      <c r="B27" s="132">
        <f>SUM(I19+I23)</f>
        <v>933713.07000000007</v>
      </c>
      <c r="C27" s="139">
        <v>735882</v>
      </c>
      <c r="D27" s="125">
        <v>11038.23</v>
      </c>
      <c r="E27" s="127">
        <v>667082</v>
      </c>
      <c r="F27" s="127">
        <v>10006.23</v>
      </c>
      <c r="G27" s="127">
        <v>677088.23</v>
      </c>
      <c r="H27" s="125"/>
      <c r="I27" s="125"/>
      <c r="J27" s="125"/>
    </row>
    <row r="28" spans="1:10" x14ac:dyDescent="0.3">
      <c r="A28" s="125" t="s">
        <v>1126</v>
      </c>
      <c r="B28" s="132">
        <v>333305</v>
      </c>
      <c r="C28" s="125"/>
      <c r="D28" s="125"/>
      <c r="E28" s="127"/>
      <c r="F28" s="127"/>
      <c r="G28" s="127"/>
      <c r="H28" s="125"/>
      <c r="I28" s="125"/>
      <c r="J28" s="125"/>
    </row>
    <row r="29" spans="1:10" x14ac:dyDescent="0.3">
      <c r="A29" s="133" t="s">
        <v>1097</v>
      </c>
      <c r="B29" s="134">
        <f>SUM(B27:B28)</f>
        <v>1267018.07</v>
      </c>
      <c r="C29" s="125"/>
      <c r="D29" s="125"/>
      <c r="E29" s="127"/>
      <c r="F29" s="127"/>
      <c r="G29" s="127"/>
      <c r="H29" s="125"/>
      <c r="I29" s="125"/>
      <c r="J29" s="125"/>
    </row>
    <row r="30" spans="1:10" x14ac:dyDescent="0.3">
      <c r="A30" s="125"/>
      <c r="B30" s="125"/>
      <c r="C30" s="125"/>
      <c r="D30" s="125"/>
      <c r="E30" s="125">
        <v>0.20449999999999999</v>
      </c>
      <c r="F30" s="125">
        <v>1.4999999999999999E-2</v>
      </c>
      <c r="G30" s="125">
        <v>3.0000000000000001E-3</v>
      </c>
      <c r="H30" s="125"/>
      <c r="I30" s="125"/>
      <c r="J30" s="125"/>
    </row>
    <row r="31" spans="1:10" x14ac:dyDescent="0.3">
      <c r="A31" s="125"/>
      <c r="B31" s="125"/>
      <c r="C31" s="125"/>
      <c r="D31" s="125"/>
      <c r="E31" s="125"/>
      <c r="F31" s="125"/>
      <c r="G31" s="125"/>
      <c r="H31" s="125"/>
      <c r="I31" s="125"/>
      <c r="J31" s="125"/>
    </row>
    <row r="32" spans="1:10" x14ac:dyDescent="0.3">
      <c r="A32" s="125"/>
      <c r="B32" s="125"/>
      <c r="C32" s="125"/>
      <c r="D32" s="125"/>
      <c r="E32" s="125"/>
      <c r="F32" s="125"/>
      <c r="G32" s="125"/>
      <c r="H32" s="125"/>
      <c r="I32" s="125"/>
      <c r="J32" s="125"/>
    </row>
    <row r="33" spans="1:10" x14ac:dyDescent="0.3">
      <c r="A33" s="125" t="s">
        <v>1130</v>
      </c>
      <c r="B33" s="132">
        <v>41842.76</v>
      </c>
      <c r="C33" s="125"/>
      <c r="D33" s="125"/>
      <c r="E33" s="125"/>
      <c r="F33" s="125"/>
      <c r="G33" s="125"/>
      <c r="H33" s="125"/>
      <c r="I33" s="125"/>
      <c r="J33" s="125"/>
    </row>
    <row r="34" spans="1:10" x14ac:dyDescent="0.3">
      <c r="A34" s="125"/>
      <c r="B34" s="125"/>
      <c r="C34" s="125"/>
      <c r="D34" s="125"/>
      <c r="E34" s="125"/>
      <c r="F34" s="125"/>
      <c r="G34" s="125"/>
      <c r="H34" s="125"/>
      <c r="I34" s="125"/>
      <c r="J34" s="125"/>
    </row>
    <row r="35" spans="1:10" x14ac:dyDescent="0.3">
      <c r="A35" s="125" t="s">
        <v>1131</v>
      </c>
      <c r="B35" s="132">
        <v>18912</v>
      </c>
      <c r="C35" s="125"/>
      <c r="D35" s="125"/>
      <c r="E35" s="125"/>
      <c r="F35" s="125"/>
      <c r="G35" s="125"/>
      <c r="H35" s="125"/>
      <c r="I35" s="125"/>
      <c r="J35" s="125"/>
    </row>
    <row r="36" spans="1:10" x14ac:dyDescent="0.3">
      <c r="A36" s="125"/>
      <c r="B36" s="125"/>
      <c r="C36" s="125"/>
      <c r="D36" s="125"/>
      <c r="E36" s="125"/>
      <c r="F36" s="125"/>
      <c r="G36" s="125"/>
      <c r="H36" s="125"/>
      <c r="I36" s="125"/>
      <c r="J36" s="125"/>
    </row>
    <row r="37" spans="1:10" x14ac:dyDescent="0.3">
      <c r="A37" s="125"/>
      <c r="B37" s="125"/>
      <c r="C37" s="125"/>
      <c r="D37" s="125"/>
      <c r="E37" s="125"/>
      <c r="F37" s="125"/>
      <c r="G37" s="125"/>
      <c r="H37" s="125"/>
      <c r="I37" s="125"/>
      <c r="J37" s="125"/>
    </row>
    <row r="38" spans="1:10" x14ac:dyDescent="0.3">
      <c r="A38" s="135" t="s">
        <v>1132</v>
      </c>
      <c r="B38" s="136">
        <f>SUM((B29+B33+B35))</f>
        <v>1327772.83</v>
      </c>
      <c r="C38" s="125"/>
      <c r="D38" s="125" t="s">
        <v>1161</v>
      </c>
      <c r="E38" s="125"/>
      <c r="F38" s="125"/>
      <c r="G38" s="125"/>
      <c r="H38" s="125"/>
      <c r="I38" s="125"/>
      <c r="J38" s="125"/>
    </row>
    <row r="39" spans="1:10" x14ac:dyDescent="0.3">
      <c r="A39" s="125"/>
      <c r="B39" s="132"/>
      <c r="C39" s="125"/>
      <c r="D39" s="125"/>
      <c r="E39" s="125"/>
      <c r="F39" s="125"/>
      <c r="G39" s="125"/>
      <c r="H39" s="125"/>
      <c r="I39" s="125"/>
      <c r="J39" s="125"/>
    </row>
    <row r="42" spans="1:10" x14ac:dyDescent="0.3">
      <c r="A42" s="115"/>
      <c r="B42" s="116"/>
    </row>
  </sheetData>
  <pageMargins left="0.7" right="0.7" top="0.75" bottom="0.75" header="0.3" footer="0.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7"/>
  <sheetViews>
    <sheetView tabSelected="1" workbookViewId="0">
      <selection activeCell="W3" sqref="W3"/>
    </sheetView>
  </sheetViews>
  <sheetFormatPr defaultRowHeight="14.4" x14ac:dyDescent="0.3"/>
  <cols>
    <col min="1" max="1" width="15.5546875" customWidth="1"/>
    <col min="4" max="4" width="7.21875" customWidth="1"/>
    <col min="5" max="5" width="6.44140625" customWidth="1"/>
    <col min="6" max="6" width="5.77734375" customWidth="1"/>
    <col min="7" max="7" width="6.44140625" customWidth="1"/>
    <col min="8" max="8" width="6.21875" customWidth="1"/>
    <col min="9" max="9" width="8.33203125" customWidth="1"/>
    <col min="10" max="10" width="7.33203125" customWidth="1"/>
    <col min="11" max="11" width="0.88671875" customWidth="1"/>
    <col min="13" max="13" width="7.6640625" customWidth="1"/>
    <col min="16" max="16" width="7" customWidth="1"/>
    <col min="19" max="19" width="7.44140625" customWidth="1"/>
    <col min="22" max="22" width="6.21875" customWidth="1"/>
    <col min="25" max="25" width="7.109375" customWidth="1"/>
  </cols>
  <sheetData>
    <row r="1" spans="1:26" ht="23.4" x14ac:dyDescent="0.45">
      <c r="A1" s="95"/>
      <c r="B1" s="95"/>
      <c r="C1" s="95"/>
      <c r="D1" t="s">
        <v>1446</v>
      </c>
      <c r="E1" s="24" t="s">
        <v>890</v>
      </c>
      <c r="F1" s="24" t="s">
        <v>903</v>
      </c>
      <c r="G1" s="24" t="s">
        <v>892</v>
      </c>
      <c r="H1" s="24" t="s">
        <v>904</v>
      </c>
      <c r="I1" s="24" t="s">
        <v>905</v>
      </c>
      <c r="L1" s="221" t="s">
        <v>1260</v>
      </c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</row>
    <row r="2" spans="1:26" ht="57.6" x14ac:dyDescent="0.3">
      <c r="A2" s="97" t="s">
        <v>1118</v>
      </c>
      <c r="B2" s="98" t="s">
        <v>906</v>
      </c>
      <c r="C2" s="95" t="s">
        <v>907</v>
      </c>
      <c r="D2" s="96">
        <v>30486</v>
      </c>
      <c r="E2" s="96">
        <f>D2*E17</f>
        <v>6234.3869999999997</v>
      </c>
      <c r="F2" s="96">
        <f>D2*F17</f>
        <v>457.28999999999996</v>
      </c>
      <c r="G2" s="96">
        <f>D2*G17</f>
        <v>91.457999999999998</v>
      </c>
      <c r="H2" s="96">
        <v>6720</v>
      </c>
      <c r="I2" s="96">
        <v>3</v>
      </c>
      <c r="J2" s="96">
        <f t="shared" ref="J2:J13" si="0">SUM(D2:H2)</f>
        <v>43989.135000000002</v>
      </c>
      <c r="L2" s="99" t="s">
        <v>908</v>
      </c>
      <c r="M2" s="100"/>
      <c r="N2" s="99" t="s">
        <v>909</v>
      </c>
      <c r="O2" s="99" t="s">
        <v>910</v>
      </c>
      <c r="P2" s="100" t="s">
        <v>643</v>
      </c>
      <c r="Q2" s="99" t="s">
        <v>1201</v>
      </c>
      <c r="R2" s="99" t="s">
        <v>911</v>
      </c>
      <c r="S2" s="100" t="s">
        <v>643</v>
      </c>
      <c r="T2" s="99" t="s">
        <v>1202</v>
      </c>
      <c r="U2" s="99" t="s">
        <v>912</v>
      </c>
      <c r="V2" s="101" t="s">
        <v>643</v>
      </c>
      <c r="W2" s="99" t="s">
        <v>1173</v>
      </c>
      <c r="X2" s="102" t="s">
        <v>914</v>
      </c>
      <c r="Y2" s="101" t="s">
        <v>643</v>
      </c>
      <c r="Z2" s="99" t="s">
        <v>913</v>
      </c>
    </row>
    <row r="3" spans="1:26" x14ac:dyDescent="0.3">
      <c r="A3" s="97" t="s">
        <v>1174</v>
      </c>
      <c r="B3" s="98" t="s">
        <v>927</v>
      </c>
      <c r="C3" s="95" t="s">
        <v>1176</v>
      </c>
      <c r="D3" s="96">
        <v>12857</v>
      </c>
      <c r="E3" s="96">
        <f>D3*E17</f>
        <v>2629.2565</v>
      </c>
      <c r="F3" s="96">
        <f>D3*F17</f>
        <v>192.85499999999999</v>
      </c>
      <c r="G3" s="96">
        <f>D3*G17</f>
        <v>38.570999999999998</v>
      </c>
      <c r="H3" s="96">
        <v>6720</v>
      </c>
      <c r="I3" s="96">
        <v>2</v>
      </c>
      <c r="J3" s="96">
        <f t="shared" si="0"/>
        <v>22437.682499999999</v>
      </c>
      <c r="L3" s="24" t="s">
        <v>916</v>
      </c>
      <c r="M3" s="103">
        <v>12.32</v>
      </c>
      <c r="N3" s="104">
        <v>11.5</v>
      </c>
      <c r="O3" s="24" t="s">
        <v>917</v>
      </c>
      <c r="P3" s="103">
        <v>12.32</v>
      </c>
      <c r="Q3" s="105">
        <f>P3*Q19</f>
        <v>14137.2</v>
      </c>
      <c r="R3" s="24" t="s">
        <v>918</v>
      </c>
      <c r="S3" s="103">
        <v>13.45</v>
      </c>
      <c r="T3" s="105">
        <f>S3*S5+SUM(S3*T19)</f>
        <v>15620.245278062501</v>
      </c>
      <c r="U3" s="99" t="s">
        <v>919</v>
      </c>
      <c r="V3" s="103">
        <v>12.32</v>
      </c>
      <c r="W3" s="105">
        <f>V3*V19</f>
        <v>12812.800000000001</v>
      </c>
      <c r="X3" s="24" t="s">
        <v>920</v>
      </c>
      <c r="Y3" s="103">
        <v>14.34</v>
      </c>
      <c r="Z3" s="105">
        <f>SUM(Y3*Y19)</f>
        <v>29827.200000000001</v>
      </c>
    </row>
    <row r="4" spans="1:26" x14ac:dyDescent="0.3">
      <c r="A4" s="97" t="s">
        <v>1449</v>
      </c>
      <c r="B4" s="98" t="s">
        <v>1119</v>
      </c>
      <c r="C4" s="95" t="s">
        <v>1120</v>
      </c>
      <c r="D4" s="96">
        <v>12667</v>
      </c>
      <c r="E4" s="96">
        <f>D4*E17</f>
        <v>2590.4014999999999</v>
      </c>
      <c r="F4" s="96">
        <f>D4*F17</f>
        <v>190.005</v>
      </c>
      <c r="G4" s="96">
        <f>D4*G17</f>
        <v>38.000999999999998</v>
      </c>
      <c r="H4" s="96">
        <v>6720</v>
      </c>
      <c r="I4" s="96">
        <v>0</v>
      </c>
      <c r="J4" s="96">
        <f t="shared" si="0"/>
        <v>22205.407500000001</v>
      </c>
      <c r="L4" s="24" t="s">
        <v>922</v>
      </c>
      <c r="M4" s="103">
        <f>M3 +M3*0.01</f>
        <v>12.443200000000001</v>
      </c>
      <c r="N4" s="104">
        <f t="shared" ref="N4:N18" si="1">N3+N3*0.01</f>
        <v>11.615</v>
      </c>
      <c r="O4" s="24" t="s">
        <v>923</v>
      </c>
      <c r="P4" s="103">
        <f>P3+P3*0.015</f>
        <v>12.504799999999999</v>
      </c>
      <c r="Q4" s="105">
        <f>P4*Q19</f>
        <v>14349.258</v>
      </c>
      <c r="R4" s="24" t="s">
        <v>924</v>
      </c>
      <c r="S4" s="103">
        <f t="shared" ref="S4:S18" si="2">S3+S3*0.015</f>
        <v>13.65175</v>
      </c>
      <c r="T4" s="105">
        <f>S4*T19</f>
        <v>15665.383125</v>
      </c>
      <c r="U4" s="99" t="s">
        <v>925</v>
      </c>
      <c r="V4" s="103">
        <f t="shared" ref="V4:V18" si="3">V3+V3*0.015</f>
        <v>12.504799999999999</v>
      </c>
      <c r="W4" s="105">
        <f>SUM(V4*V19)</f>
        <v>13004.992</v>
      </c>
      <c r="X4" s="24" t="s">
        <v>926</v>
      </c>
      <c r="Y4" s="103">
        <v>14.44</v>
      </c>
      <c r="Z4" s="105">
        <f>SUM(Y4*Y19)</f>
        <v>30035.200000000001</v>
      </c>
    </row>
    <row r="5" spans="1:26" x14ac:dyDescent="0.3">
      <c r="A5" s="97"/>
      <c r="B5" s="98"/>
      <c r="C5" s="95"/>
      <c r="D5" s="96"/>
      <c r="E5" s="96">
        <f>D5*E17</f>
        <v>0</v>
      </c>
      <c r="F5" s="96">
        <f>D5*F17</f>
        <v>0</v>
      </c>
      <c r="G5" s="96">
        <f>D5*G17</f>
        <v>0</v>
      </c>
      <c r="H5" s="96">
        <v>0</v>
      </c>
      <c r="I5" s="96">
        <v>0</v>
      </c>
      <c r="J5" s="96"/>
      <c r="L5" s="24" t="s">
        <v>929</v>
      </c>
      <c r="M5" s="103">
        <f t="shared" ref="M5:M18" si="4">M4+M4*0.01</f>
        <v>12.567632000000001</v>
      </c>
      <c r="N5" s="104">
        <f t="shared" si="1"/>
        <v>11.73115</v>
      </c>
      <c r="O5" s="24" t="s">
        <v>930</v>
      </c>
      <c r="P5" s="103">
        <f t="shared" ref="P5:P18" si="5">P4+P4*0.015</f>
        <v>12.692371999999999</v>
      </c>
      <c r="Q5" s="105">
        <f>P5*Q19</f>
        <v>14564.496869999999</v>
      </c>
      <c r="R5" s="24" t="s">
        <v>931</v>
      </c>
      <c r="S5" s="103">
        <f t="shared" si="2"/>
        <v>13.85652625</v>
      </c>
      <c r="T5" s="105">
        <f>S5*T19</f>
        <v>15900.363871875001</v>
      </c>
      <c r="U5" s="99" t="s">
        <v>932</v>
      </c>
      <c r="V5" s="103">
        <f t="shared" si="3"/>
        <v>12.692371999999999</v>
      </c>
      <c r="W5" s="105">
        <f>V5*V19</f>
        <v>13200.066879999998</v>
      </c>
      <c r="X5" s="24" t="s">
        <v>933</v>
      </c>
      <c r="Y5" s="103">
        <f t="shared" ref="Y5:Y18" si="6">Y4+Y4*0.015</f>
        <v>14.656599999999999</v>
      </c>
      <c r="Z5" s="105">
        <f>SUM(Y5*Y19)</f>
        <v>30485.727999999999</v>
      </c>
    </row>
    <row r="6" spans="1:26" x14ac:dyDescent="0.3">
      <c r="A6" s="97" t="s">
        <v>1121</v>
      </c>
      <c r="B6" s="98" t="s">
        <v>911</v>
      </c>
      <c r="C6" s="95" t="s">
        <v>1122</v>
      </c>
      <c r="D6" s="96">
        <v>16139</v>
      </c>
      <c r="E6" s="96">
        <f>D6*E17</f>
        <v>3300.4254999999998</v>
      </c>
      <c r="F6" s="96">
        <f>D6*F17</f>
        <v>242.08499999999998</v>
      </c>
      <c r="G6" s="96">
        <f>D6*G17</f>
        <v>48.417000000000002</v>
      </c>
      <c r="H6" s="96">
        <v>6720</v>
      </c>
      <c r="I6" s="96"/>
      <c r="J6" s="96">
        <f t="shared" si="0"/>
        <v>26449.927500000002</v>
      </c>
      <c r="L6" s="24" t="s">
        <v>935</v>
      </c>
      <c r="M6" s="103">
        <f t="shared" si="4"/>
        <v>12.693308320000002</v>
      </c>
      <c r="N6" s="104">
        <f t="shared" si="1"/>
        <v>11.848461499999999</v>
      </c>
      <c r="O6" s="24" t="s">
        <v>936</v>
      </c>
      <c r="P6" s="103">
        <f t="shared" si="5"/>
        <v>12.882757579999998</v>
      </c>
      <c r="Q6" s="105">
        <f>P6*Q19</f>
        <v>14782.964323049997</v>
      </c>
      <c r="R6" s="24" t="s">
        <v>937</v>
      </c>
      <c r="S6" s="103">
        <f t="shared" si="2"/>
        <v>14.064374143749999</v>
      </c>
      <c r="T6" s="105">
        <f>S6*T19</f>
        <v>16138.869329953124</v>
      </c>
      <c r="U6" s="99" t="s">
        <v>938</v>
      </c>
      <c r="V6" s="103">
        <f t="shared" si="3"/>
        <v>12.882757579999998</v>
      </c>
      <c r="W6" s="105">
        <f>V6*V19</f>
        <v>13398.067883199998</v>
      </c>
      <c r="X6" s="24" t="s">
        <v>939</v>
      </c>
      <c r="Y6" s="103">
        <f t="shared" si="6"/>
        <v>14.876448999999999</v>
      </c>
      <c r="Z6" s="105">
        <f>SUM(Y6*Y19)</f>
        <v>30943.013919999998</v>
      </c>
    </row>
    <row r="7" spans="1:26" x14ac:dyDescent="0.3">
      <c r="A7" s="97" t="s">
        <v>1175</v>
      </c>
      <c r="B7" s="98" t="s">
        <v>911</v>
      </c>
      <c r="C7" s="95" t="s">
        <v>1122</v>
      </c>
      <c r="D7" s="96">
        <v>13977</v>
      </c>
      <c r="E7" s="96">
        <f>D7*E17</f>
        <v>2858.2964999999999</v>
      </c>
      <c r="F7" s="96">
        <f>D7*F17</f>
        <v>209.655</v>
      </c>
      <c r="G7" s="96">
        <f>D7*G17</f>
        <v>41.930999999999997</v>
      </c>
      <c r="H7" s="96">
        <v>6720</v>
      </c>
      <c r="I7" s="96">
        <v>3</v>
      </c>
      <c r="J7" s="96">
        <f t="shared" si="0"/>
        <v>23806.8825</v>
      </c>
      <c r="L7" s="24" t="s">
        <v>940</v>
      </c>
      <c r="M7" s="103">
        <f t="shared" si="4"/>
        <v>12.820241403200002</v>
      </c>
      <c r="N7" s="104">
        <f t="shared" si="1"/>
        <v>11.966946114999999</v>
      </c>
      <c r="O7" s="24" t="s">
        <v>941</v>
      </c>
      <c r="P7" s="103">
        <f t="shared" si="5"/>
        <v>13.075998943699998</v>
      </c>
      <c r="Q7" s="105">
        <f>P7*Q19</f>
        <v>15004.708787895748</v>
      </c>
      <c r="R7" s="24" t="s">
        <v>942</v>
      </c>
      <c r="S7" s="103">
        <f t="shared" si="2"/>
        <v>14.275339755906248</v>
      </c>
      <c r="T7" s="105">
        <f>S7*T19</f>
        <v>16380.952369902419</v>
      </c>
      <c r="U7" s="99" t="s">
        <v>943</v>
      </c>
      <c r="V7" s="103">
        <f t="shared" si="3"/>
        <v>13.075998943699998</v>
      </c>
      <c r="W7" s="105">
        <f>V7*V19</f>
        <v>13599.038901447999</v>
      </c>
      <c r="X7" s="24" t="s">
        <v>944</v>
      </c>
      <c r="Y7" s="103">
        <f t="shared" si="6"/>
        <v>15.099595734999999</v>
      </c>
      <c r="Z7" s="105">
        <f>SUM(Y7*Y19)</f>
        <v>31407.159128799998</v>
      </c>
    </row>
    <row r="8" spans="1:26" x14ac:dyDescent="0.3">
      <c r="A8" s="97" t="s">
        <v>1125</v>
      </c>
      <c r="B8" s="98" t="s">
        <v>945</v>
      </c>
      <c r="C8" s="95" t="s">
        <v>1051</v>
      </c>
      <c r="D8" s="96">
        <v>18068</v>
      </c>
      <c r="E8" s="96">
        <f>D8*E17</f>
        <v>3694.9059999999999</v>
      </c>
      <c r="F8" s="96">
        <f>D8*F17</f>
        <v>271.02</v>
      </c>
      <c r="G8" s="96">
        <f>D8*G17</f>
        <v>54.204000000000001</v>
      </c>
      <c r="H8" s="96">
        <v>6720</v>
      </c>
      <c r="I8" s="96">
        <v>3</v>
      </c>
      <c r="J8" s="96">
        <f t="shared" si="0"/>
        <v>28808.13</v>
      </c>
      <c r="L8" s="24" t="s">
        <v>947</v>
      </c>
      <c r="M8" s="103">
        <f t="shared" si="4"/>
        <v>12.948443817232002</v>
      </c>
      <c r="N8" s="104">
        <f t="shared" si="1"/>
        <v>12.086615576149999</v>
      </c>
      <c r="O8" s="24" t="s">
        <v>948</v>
      </c>
      <c r="P8" s="103">
        <f t="shared" si="5"/>
        <v>13.272138927855499</v>
      </c>
      <c r="Q8" s="105">
        <f>P8*Q19</f>
        <v>15229.779419714185</v>
      </c>
      <c r="R8" s="24" t="s">
        <v>949</v>
      </c>
      <c r="S8" s="103">
        <f t="shared" si="2"/>
        <v>14.489469852244842</v>
      </c>
      <c r="T8" s="105">
        <f>S8*T19</f>
        <v>16626.666655450954</v>
      </c>
      <c r="U8" s="99" t="s">
        <v>950</v>
      </c>
      <c r="V8" s="103">
        <f t="shared" si="3"/>
        <v>13.272138927855499</v>
      </c>
      <c r="W8" s="105">
        <f>V8*V19</f>
        <v>13803.024484969719</v>
      </c>
      <c r="X8" s="24" t="s">
        <v>951</v>
      </c>
      <c r="Y8" s="103">
        <f t="shared" si="6"/>
        <v>15.326089671024999</v>
      </c>
      <c r="Z8" s="105">
        <f>SUM(Y8*Y19)</f>
        <v>31878.266515731997</v>
      </c>
    </row>
    <row r="9" spans="1:26" x14ac:dyDescent="0.3">
      <c r="A9" s="97"/>
      <c r="B9" s="98" t="s">
        <v>945</v>
      </c>
      <c r="C9" s="95" t="s">
        <v>1182</v>
      </c>
      <c r="D9" s="96">
        <v>20859</v>
      </c>
      <c r="E9" s="96">
        <f>D9*E17</f>
        <v>4265.6655000000001</v>
      </c>
      <c r="F9" s="96">
        <f>D9*F17</f>
        <v>312.88499999999999</v>
      </c>
      <c r="G9" s="96">
        <f>D9*G17</f>
        <v>62.576999999999998</v>
      </c>
      <c r="H9" s="96">
        <v>6720</v>
      </c>
      <c r="I9" s="96">
        <v>0</v>
      </c>
      <c r="J9" s="96">
        <f t="shared" si="0"/>
        <v>32220.127499999999</v>
      </c>
      <c r="L9" s="24" t="s">
        <v>953</v>
      </c>
      <c r="M9" s="103">
        <f t="shared" si="4"/>
        <v>13.077928255404322</v>
      </c>
      <c r="N9" s="104">
        <f t="shared" si="1"/>
        <v>12.207481731911498</v>
      </c>
      <c r="O9" s="24" t="s">
        <v>954</v>
      </c>
      <c r="P9" s="103">
        <f t="shared" si="5"/>
        <v>13.471221011773332</v>
      </c>
      <c r="Q9" s="105">
        <f>P9*Q19</f>
        <v>15458.226111009899</v>
      </c>
      <c r="R9" s="24" t="s">
        <v>955</v>
      </c>
      <c r="S9" s="103">
        <f t="shared" si="2"/>
        <v>14.706811900028514</v>
      </c>
      <c r="T9" s="105">
        <f>S9*T19</f>
        <v>16876.066655282721</v>
      </c>
      <c r="U9" s="99" t="s">
        <v>956</v>
      </c>
      <c r="V9" s="103">
        <f t="shared" si="3"/>
        <v>13.471221011773332</v>
      </c>
      <c r="W9" s="105">
        <f>V9*V19</f>
        <v>14010.069852244265</v>
      </c>
      <c r="X9" s="24" t="s">
        <v>957</v>
      </c>
      <c r="Y9" s="103">
        <f t="shared" si="6"/>
        <v>15.555981016090374</v>
      </c>
      <c r="Z9" s="105">
        <f>SUM(Y9*Y19)</f>
        <v>32356.44051346798</v>
      </c>
    </row>
    <row r="10" spans="1:26" x14ac:dyDescent="0.3">
      <c r="A10" s="97" t="s">
        <v>1447</v>
      </c>
      <c r="B10" s="98" t="s">
        <v>945</v>
      </c>
      <c r="C10" s="95" t="s">
        <v>1051</v>
      </c>
      <c r="D10" s="96">
        <v>18068</v>
      </c>
      <c r="E10" s="96">
        <f>D10*E17</f>
        <v>3694.9059999999999</v>
      </c>
      <c r="F10" s="96">
        <f>D10*F17</f>
        <v>271.02</v>
      </c>
      <c r="G10" s="96">
        <f>D10*G17</f>
        <v>54.204000000000001</v>
      </c>
      <c r="H10" s="96">
        <v>6720</v>
      </c>
      <c r="I10" s="96">
        <v>0</v>
      </c>
      <c r="J10" s="96">
        <f t="shared" si="0"/>
        <v>28808.13</v>
      </c>
      <c r="L10" s="24" t="s">
        <v>959</v>
      </c>
      <c r="M10" s="103">
        <f t="shared" si="4"/>
        <v>13.208707537958364</v>
      </c>
      <c r="N10" s="104">
        <f t="shared" si="1"/>
        <v>12.329556549230613</v>
      </c>
      <c r="O10" s="24" t="s">
        <v>960</v>
      </c>
      <c r="P10" s="103">
        <f t="shared" si="5"/>
        <v>13.673289326949932</v>
      </c>
      <c r="Q10" s="105">
        <f>P10*Q19</f>
        <v>15690.099502675048</v>
      </c>
      <c r="R10" s="24" t="s">
        <v>961</v>
      </c>
      <c r="S10" s="103">
        <f t="shared" si="2"/>
        <v>14.927414078528942</v>
      </c>
      <c r="T10" s="105">
        <f>S10*T19</f>
        <v>17129.207655111961</v>
      </c>
      <c r="U10" s="99" t="s">
        <v>962</v>
      </c>
      <c r="V10" s="103">
        <f t="shared" si="3"/>
        <v>13.673289326949932</v>
      </c>
      <c r="W10" s="105">
        <f>V10*V19</f>
        <v>14220.220900027929</v>
      </c>
      <c r="X10" s="24" t="s">
        <v>963</v>
      </c>
      <c r="Y10" s="103">
        <f t="shared" si="6"/>
        <v>15.789320731331729</v>
      </c>
      <c r="Z10" s="105">
        <f>SUM(Y10*Y19)</f>
        <v>32841.787121169997</v>
      </c>
    </row>
    <row r="11" spans="1:26" x14ac:dyDescent="0.3">
      <c r="A11" s="97" t="s">
        <v>1123</v>
      </c>
      <c r="B11" s="98" t="s">
        <v>964</v>
      </c>
      <c r="C11" s="95" t="s">
        <v>1071</v>
      </c>
      <c r="D11" s="96">
        <v>18893</v>
      </c>
      <c r="E11" s="96">
        <f>D11*E17</f>
        <v>3863.6184999999996</v>
      </c>
      <c r="F11" s="96">
        <f>D11*F17</f>
        <v>283.39499999999998</v>
      </c>
      <c r="G11" s="96">
        <f>D11*G17</f>
        <v>56.679000000000002</v>
      </c>
      <c r="H11" s="96">
        <v>6720</v>
      </c>
      <c r="I11" s="96">
        <v>4</v>
      </c>
      <c r="J11" s="96">
        <f t="shared" si="0"/>
        <v>29816.692500000001</v>
      </c>
      <c r="L11" s="24" t="s">
        <v>966</v>
      </c>
      <c r="M11" s="103">
        <f t="shared" si="4"/>
        <v>13.340794613337948</v>
      </c>
      <c r="N11" s="104">
        <f t="shared" si="1"/>
        <v>12.452852114722919</v>
      </c>
      <c r="O11" s="24" t="s">
        <v>967</v>
      </c>
      <c r="P11" s="103">
        <f t="shared" si="5"/>
        <v>13.878388666854182</v>
      </c>
      <c r="Q11" s="105">
        <f>P11*Q19</f>
        <v>15925.450995215173</v>
      </c>
      <c r="R11" s="24" t="s">
        <v>968</v>
      </c>
      <c r="S11" s="103">
        <f t="shared" si="2"/>
        <v>15.151325289706877</v>
      </c>
      <c r="T11" s="105">
        <f>S11*T19</f>
        <v>17386.145769938641</v>
      </c>
      <c r="U11" s="99" t="s">
        <v>969</v>
      </c>
      <c r="V11" s="103">
        <f t="shared" si="3"/>
        <v>13.878388666854182</v>
      </c>
      <c r="W11" s="105">
        <f>V11*V19</f>
        <v>14433.52421352835</v>
      </c>
      <c r="X11" s="24" t="s">
        <v>970</v>
      </c>
      <c r="Y11" s="103">
        <f t="shared" si="6"/>
        <v>16.026160542301707</v>
      </c>
      <c r="Z11" s="105">
        <f>SUM(Y11*Y19)</f>
        <v>33334.413927987553</v>
      </c>
    </row>
    <row r="12" spans="1:26" x14ac:dyDescent="0.3">
      <c r="A12" s="106" t="s">
        <v>1448</v>
      </c>
      <c r="B12" s="98" t="s">
        <v>971</v>
      </c>
      <c r="C12" s="95" t="s">
        <v>1036</v>
      </c>
      <c r="D12" s="96">
        <v>28389</v>
      </c>
      <c r="E12" s="96">
        <f>D12*E17</f>
        <v>5805.5504999999994</v>
      </c>
      <c r="F12" s="96">
        <f>D12*F17</f>
        <v>425.83499999999998</v>
      </c>
      <c r="G12" s="96">
        <f>D12*G17</f>
        <v>85.167000000000002</v>
      </c>
      <c r="H12" s="96">
        <v>6720</v>
      </c>
      <c r="I12" s="96">
        <v>3</v>
      </c>
      <c r="J12" s="96">
        <f t="shared" si="0"/>
        <v>41425.552499999998</v>
      </c>
      <c r="L12" s="24" t="s">
        <v>973</v>
      </c>
      <c r="M12" s="103">
        <f t="shared" si="4"/>
        <v>13.474202559471328</v>
      </c>
      <c r="N12" s="104">
        <f t="shared" si="1"/>
        <v>12.577380635870149</v>
      </c>
      <c r="O12" s="24" t="s">
        <v>974</v>
      </c>
      <c r="P12" s="103">
        <f t="shared" si="5"/>
        <v>14.086564496856994</v>
      </c>
      <c r="Q12" s="105">
        <f>P12*Q19</f>
        <v>16164.332760143401</v>
      </c>
      <c r="R12" s="24" t="s">
        <v>975</v>
      </c>
      <c r="S12" s="103">
        <f t="shared" si="2"/>
        <v>15.378595169052479</v>
      </c>
      <c r="T12" s="105">
        <f>S12*T19</f>
        <v>17646.93795648772</v>
      </c>
      <c r="U12" s="99" t="s">
        <v>915</v>
      </c>
      <c r="V12" s="103">
        <f t="shared" si="3"/>
        <v>14.086564496856994</v>
      </c>
      <c r="W12" s="105">
        <f>V12*V19</f>
        <v>14650.027076731274</v>
      </c>
      <c r="X12" s="24" t="s">
        <v>976</v>
      </c>
      <c r="Y12" s="103">
        <f t="shared" si="6"/>
        <v>16.266552950436232</v>
      </c>
      <c r="Z12" s="105">
        <f>SUM(Y12*Y19)</f>
        <v>33834.430136907366</v>
      </c>
    </row>
    <row r="13" spans="1:26" x14ac:dyDescent="0.3">
      <c r="A13" s="106" t="s">
        <v>1124</v>
      </c>
      <c r="B13" s="98" t="s">
        <v>977</v>
      </c>
      <c r="C13" s="95" t="s">
        <v>978</v>
      </c>
      <c r="D13" s="96">
        <v>48099.83</v>
      </c>
      <c r="E13" s="96">
        <f>D13*E17</f>
        <v>9836.4152350000004</v>
      </c>
      <c r="F13" s="96">
        <f>D13*F17</f>
        <v>721.49744999999996</v>
      </c>
      <c r="G13" s="96">
        <f>D13*G17</f>
        <v>144.29949000000002</v>
      </c>
      <c r="H13" s="96">
        <v>6720</v>
      </c>
      <c r="I13" s="96">
        <v>30</v>
      </c>
      <c r="J13" s="96">
        <f t="shared" si="0"/>
        <v>65522.042175000002</v>
      </c>
      <c r="L13" s="24" t="s">
        <v>979</v>
      </c>
      <c r="M13" s="103">
        <f t="shared" si="4"/>
        <v>13.608944585066041</v>
      </c>
      <c r="N13" s="104">
        <f t="shared" si="1"/>
        <v>12.70315444222885</v>
      </c>
      <c r="O13" s="24" t="s">
        <v>980</v>
      </c>
      <c r="P13" s="103">
        <f t="shared" si="5"/>
        <v>14.297862964309848</v>
      </c>
      <c r="Q13" s="105">
        <f>P13*Q19</f>
        <v>16406.79775154555</v>
      </c>
      <c r="R13" s="24" t="s">
        <v>981</v>
      </c>
      <c r="S13" s="103">
        <f t="shared" si="2"/>
        <v>15.609274096588267</v>
      </c>
      <c r="T13" s="105">
        <f>S13*T19</f>
        <v>17911.642025835037</v>
      </c>
      <c r="U13" s="99" t="s">
        <v>928</v>
      </c>
      <c r="V13" s="103">
        <f t="shared" si="3"/>
        <v>14.297862964309848</v>
      </c>
      <c r="W13" s="105">
        <f>V13*V19</f>
        <v>14869.777482882242</v>
      </c>
      <c r="X13" s="24" t="s">
        <v>982</v>
      </c>
      <c r="Y13" s="103">
        <f t="shared" si="6"/>
        <v>16.510551244692774</v>
      </c>
      <c r="Z13" s="105">
        <f>SUM(Y13*Y19)</f>
        <v>34341.946588960971</v>
      </c>
    </row>
    <row r="14" spans="1:26" x14ac:dyDescent="0.3">
      <c r="A14" s="97"/>
      <c r="B14" s="98"/>
      <c r="C14" s="95"/>
      <c r="D14" s="96"/>
      <c r="E14" s="96"/>
      <c r="F14" s="96"/>
      <c r="G14" s="96"/>
      <c r="H14" s="96"/>
      <c r="I14" s="96"/>
      <c r="J14" s="96"/>
      <c r="L14" s="24" t="s">
        <v>985</v>
      </c>
      <c r="M14" s="103">
        <f t="shared" si="4"/>
        <v>13.745034030916701</v>
      </c>
      <c r="N14" s="104">
        <f t="shared" si="1"/>
        <v>12.83018598665114</v>
      </c>
      <c r="O14" s="24" t="s">
        <v>986</v>
      </c>
      <c r="P14" s="103">
        <f t="shared" si="5"/>
        <v>14.512330908774496</v>
      </c>
      <c r="Q14" s="105">
        <f>P14*Q19</f>
        <v>16652.899717818735</v>
      </c>
      <c r="R14" s="24" t="s">
        <v>987</v>
      </c>
      <c r="S14" s="103">
        <f t="shared" si="2"/>
        <v>15.843413208037092</v>
      </c>
      <c r="T14" s="105">
        <f>S14*T19</f>
        <v>18180.316656222563</v>
      </c>
      <c r="U14" s="99" t="s">
        <v>988</v>
      </c>
      <c r="V14" s="103">
        <f t="shared" si="3"/>
        <v>14.512330908774496</v>
      </c>
      <c r="W14" s="105">
        <f>V14*V19</f>
        <v>15092.824145125476</v>
      </c>
      <c r="X14" s="24" t="s">
        <v>989</v>
      </c>
      <c r="Y14" s="103">
        <f t="shared" si="6"/>
        <v>16.758209513363166</v>
      </c>
      <c r="Z14" s="105">
        <f>SUM(Y14*Y19)</f>
        <v>34857.075787795387</v>
      </c>
    </row>
    <row r="15" spans="1:26" x14ac:dyDescent="0.3">
      <c r="A15" s="97"/>
      <c r="B15" s="98"/>
      <c r="C15" s="95"/>
      <c r="D15" s="96"/>
      <c r="E15" s="96">
        <f>SUM(E2:E13)</f>
        <v>48773.828734999996</v>
      </c>
      <c r="F15" s="96">
        <f>SUM(F2:F13)</f>
        <v>3577.5424499999995</v>
      </c>
      <c r="G15" s="96">
        <f>SUM(G2:G13)</f>
        <v>715.50849000000005</v>
      </c>
      <c r="H15" s="96"/>
      <c r="I15" s="96">
        <v>0</v>
      </c>
      <c r="J15" s="96"/>
      <c r="L15" s="24" t="s">
        <v>992</v>
      </c>
      <c r="M15" s="103">
        <f t="shared" si="4"/>
        <v>13.882484371225868</v>
      </c>
      <c r="N15" s="104">
        <f t="shared" si="1"/>
        <v>12.958487846517651</v>
      </c>
      <c r="O15" s="24" t="s">
        <v>993</v>
      </c>
      <c r="P15" s="103">
        <f t="shared" si="5"/>
        <v>14.730015872406113</v>
      </c>
      <c r="Q15" s="105">
        <f>P15*Q19</f>
        <v>16902.693213586015</v>
      </c>
      <c r="R15" s="24" t="s">
        <v>994</v>
      </c>
      <c r="S15" s="103">
        <f t="shared" si="2"/>
        <v>16.081064406157648</v>
      </c>
      <c r="T15" s="105">
        <f>S15*T19</f>
        <v>18453.021406065902</v>
      </c>
      <c r="U15" s="99" t="s">
        <v>921</v>
      </c>
      <c r="V15" s="103">
        <f t="shared" si="3"/>
        <v>14.730015872406113</v>
      </c>
      <c r="W15" s="105">
        <f>V15*V19</f>
        <v>15319.216507302357</v>
      </c>
      <c r="X15" s="24" t="s">
        <v>907</v>
      </c>
      <c r="Y15" s="103">
        <f t="shared" si="6"/>
        <v>17.009582656063614</v>
      </c>
      <c r="Z15" s="105">
        <f>SUM(Y15*Y19)</f>
        <v>35379.93192461232</v>
      </c>
    </row>
    <row r="16" spans="1:26" x14ac:dyDescent="0.3">
      <c r="A16" s="97"/>
      <c r="B16" s="98"/>
      <c r="C16" s="95"/>
      <c r="D16" s="96"/>
      <c r="E16" s="96"/>
      <c r="F16" s="96">
        <f>D16*F17</f>
        <v>0</v>
      </c>
      <c r="G16" s="96"/>
      <c r="H16" s="96"/>
      <c r="I16" s="96"/>
      <c r="J16" s="96"/>
      <c r="L16" s="24" t="s">
        <v>995</v>
      </c>
      <c r="M16" s="103">
        <f t="shared" si="4"/>
        <v>14.021309214938126</v>
      </c>
      <c r="N16" s="104">
        <f t="shared" si="1"/>
        <v>13.088072724982826</v>
      </c>
      <c r="O16" s="24" t="s">
        <v>996</v>
      </c>
      <c r="P16" s="103">
        <f t="shared" si="5"/>
        <v>14.950966110492205</v>
      </c>
      <c r="Q16" s="105">
        <f>P16*Q19</f>
        <v>17156.233611789805</v>
      </c>
      <c r="R16" s="24" t="s">
        <v>997</v>
      </c>
      <c r="S16" s="103">
        <f t="shared" si="2"/>
        <v>16.322280372250013</v>
      </c>
      <c r="T16" s="105">
        <f>S16*T19</f>
        <v>18729.816727156889</v>
      </c>
      <c r="U16" s="99" t="s">
        <v>998</v>
      </c>
      <c r="V16" s="103">
        <f t="shared" si="3"/>
        <v>14.950966110492205</v>
      </c>
      <c r="W16" s="105">
        <f>V16*V19</f>
        <v>15549.004754911894</v>
      </c>
      <c r="X16" s="24" t="s">
        <v>999</v>
      </c>
      <c r="Y16" s="103">
        <f t="shared" si="6"/>
        <v>17.264726395904567</v>
      </c>
      <c r="Z16" s="105">
        <f>SUM(Y16*Y19)</f>
        <v>35910.630903481499</v>
      </c>
    </row>
    <row r="17" spans="4:26" x14ac:dyDescent="0.3">
      <c r="D17" s="96">
        <f>SUM(D2:D16)</f>
        <v>238502.83000000002</v>
      </c>
      <c r="E17">
        <v>0.20449999999999999</v>
      </c>
      <c r="F17">
        <v>1.4999999999999999E-2</v>
      </c>
      <c r="G17">
        <v>3.0000000000000001E-3</v>
      </c>
      <c r="H17" s="96">
        <f>SUM(H2:H16)</f>
        <v>73920</v>
      </c>
      <c r="I17" s="96">
        <f>SUM(I2:I16)</f>
        <v>48</v>
      </c>
      <c r="J17" s="96">
        <f>SUM(J2:J16)</f>
        <v>365489.70967500005</v>
      </c>
      <c r="L17" s="24" t="s">
        <v>1000</v>
      </c>
      <c r="M17" s="103">
        <f t="shared" si="4"/>
        <v>14.161522307087507</v>
      </c>
      <c r="N17" s="104">
        <f t="shared" si="1"/>
        <v>13.218953452232654</v>
      </c>
      <c r="O17" s="24" t="s">
        <v>1001</v>
      </c>
      <c r="P17" s="103">
        <f t="shared" si="5"/>
        <v>15.175230602149588</v>
      </c>
      <c r="Q17" s="105">
        <f>P17*Q19</f>
        <v>17413.577115966651</v>
      </c>
      <c r="R17" s="24" t="s">
        <v>1002</v>
      </c>
      <c r="S17" s="103">
        <f t="shared" si="2"/>
        <v>16.567114577833763</v>
      </c>
      <c r="T17" s="105">
        <f>S17*T19</f>
        <v>19010.763978064242</v>
      </c>
      <c r="U17" s="99" t="s">
        <v>1003</v>
      </c>
      <c r="V17" s="103">
        <f t="shared" si="3"/>
        <v>15.175230602149588</v>
      </c>
      <c r="W17" s="105">
        <f>V17*V19</f>
        <v>15782.239826235571</v>
      </c>
      <c r="X17" s="24" t="s">
        <v>1004</v>
      </c>
      <c r="Y17" s="103">
        <f t="shared" si="6"/>
        <v>17.523697291843135</v>
      </c>
      <c r="Z17" s="105">
        <f>SUM(Y17*Y19)</f>
        <v>36449.290367033718</v>
      </c>
    </row>
    <row r="18" spans="4:26" ht="28.8" x14ac:dyDescent="0.3">
      <c r="L18" s="24" t="s">
        <v>1005</v>
      </c>
      <c r="M18" s="103">
        <f t="shared" si="4"/>
        <v>14.303137530158383</v>
      </c>
      <c r="N18" s="104">
        <f t="shared" si="1"/>
        <v>13.351142986754981</v>
      </c>
      <c r="O18" s="24" t="s">
        <v>1006</v>
      </c>
      <c r="P18" s="103">
        <f t="shared" si="5"/>
        <v>15.402859061181832</v>
      </c>
      <c r="Q18" s="105">
        <f>P18*Q19</f>
        <v>17674.780772706152</v>
      </c>
      <c r="R18" s="24" t="s">
        <v>934</v>
      </c>
      <c r="S18" s="103">
        <f t="shared" si="2"/>
        <v>16.81562129650127</v>
      </c>
      <c r="T18" s="105">
        <f>S18*T19</f>
        <v>19295.925437735208</v>
      </c>
      <c r="U18" s="99" t="s">
        <v>1007</v>
      </c>
      <c r="V18" s="103">
        <f t="shared" si="3"/>
        <v>15.402859061181832</v>
      </c>
      <c r="W18" s="105">
        <f>V18*V19</f>
        <v>16018.973423629106</v>
      </c>
      <c r="X18" s="24" t="s">
        <v>1172</v>
      </c>
      <c r="Y18" s="103">
        <f t="shared" si="6"/>
        <v>17.786552751220782</v>
      </c>
      <c r="Z18" s="105">
        <f>SUM(Y18*Y19)</f>
        <v>36996.029722539228</v>
      </c>
    </row>
    <row r="19" spans="4:26" x14ac:dyDescent="0.3">
      <c r="L19" s="24"/>
      <c r="M19" s="101"/>
      <c r="N19" s="107"/>
      <c r="O19" s="24"/>
      <c r="P19" s="101"/>
      <c r="Q19" s="24">
        <v>1147.5</v>
      </c>
      <c r="R19" s="24"/>
      <c r="S19" s="101"/>
      <c r="T19" s="24">
        <v>1147.5</v>
      </c>
      <c r="U19" s="24"/>
      <c r="V19" s="101">
        <v>1040</v>
      </c>
      <c r="W19" s="24"/>
      <c r="X19" s="24"/>
      <c r="Y19" s="101">
        <v>2080</v>
      </c>
    </row>
    <row r="20" spans="4:26" ht="57.6" x14ac:dyDescent="0.3">
      <c r="L20" s="99" t="s">
        <v>1008</v>
      </c>
      <c r="M20" s="100" t="s">
        <v>643</v>
      </c>
      <c r="N20" s="99" t="s">
        <v>1199</v>
      </c>
      <c r="O20" s="99" t="s">
        <v>977</v>
      </c>
      <c r="P20" s="101" t="s">
        <v>643</v>
      </c>
      <c r="Q20" s="99" t="s">
        <v>1009</v>
      </c>
      <c r="R20" s="99" t="s">
        <v>983</v>
      </c>
      <c r="S20" s="100" t="s">
        <v>1010</v>
      </c>
      <c r="T20" s="99" t="s">
        <v>1011</v>
      </c>
      <c r="U20" s="99" t="s">
        <v>990</v>
      </c>
      <c r="V20" s="108" t="s">
        <v>643</v>
      </c>
      <c r="W20" s="99" t="s">
        <v>1204</v>
      </c>
      <c r="X20" s="99" t="s">
        <v>1012</v>
      </c>
      <c r="Y20" s="101"/>
      <c r="Z20" s="99" t="s">
        <v>1203</v>
      </c>
    </row>
    <row r="21" spans="4:26" x14ac:dyDescent="0.3">
      <c r="L21" s="24" t="s">
        <v>1013</v>
      </c>
      <c r="M21" s="103">
        <v>14.64</v>
      </c>
      <c r="N21" s="105">
        <f>M21*M37</f>
        <v>26352</v>
      </c>
      <c r="O21" s="24" t="s">
        <v>1014</v>
      </c>
      <c r="P21" s="103">
        <v>18.649999999999999</v>
      </c>
      <c r="Q21" s="105">
        <f>P21*P37</f>
        <v>31984.749999999996</v>
      </c>
      <c r="R21" s="24" t="s">
        <v>1015</v>
      </c>
      <c r="S21" s="103">
        <v>20.2</v>
      </c>
      <c r="T21" s="109">
        <f>S21*S37</f>
        <v>7676</v>
      </c>
      <c r="U21" s="24" t="s">
        <v>1016</v>
      </c>
      <c r="V21" s="103">
        <v>14.65</v>
      </c>
      <c r="W21" s="105">
        <f>V21*U37</f>
        <v>23440</v>
      </c>
      <c r="X21" s="24" t="s">
        <v>1017</v>
      </c>
      <c r="Y21" s="137">
        <v>12.32</v>
      </c>
      <c r="Z21" s="105">
        <f>SUM(Y21*Y37)</f>
        <v>16964.64</v>
      </c>
    </row>
    <row r="22" spans="4:26" x14ac:dyDescent="0.3">
      <c r="L22" s="24" t="s">
        <v>1018</v>
      </c>
      <c r="M22" s="103">
        <f t="shared" ref="M22:M36" si="7">M21+M21*0.015</f>
        <v>14.8596</v>
      </c>
      <c r="N22" s="105">
        <f>M22*M37</f>
        <v>26747.279999999999</v>
      </c>
      <c r="O22" s="24" t="s">
        <v>1019</v>
      </c>
      <c r="P22" s="103">
        <f t="shared" ref="P22:P36" si="8">P21+P21*0.015</f>
        <v>18.929749999999999</v>
      </c>
      <c r="Q22" s="105">
        <f>P22*P37</f>
        <v>32464.521249999998</v>
      </c>
      <c r="R22" s="24" t="s">
        <v>1020</v>
      </c>
      <c r="S22" s="103">
        <f t="shared" ref="S22:S35" si="9">S21+S21*0.015</f>
        <v>20.503</v>
      </c>
      <c r="T22" s="109">
        <f>S22*S37</f>
        <v>7791.14</v>
      </c>
      <c r="U22" s="24" t="s">
        <v>1021</v>
      </c>
      <c r="V22" s="103">
        <f t="shared" ref="V22:V36" si="10">V21+V21*0.015</f>
        <v>14.86975</v>
      </c>
      <c r="W22" s="105">
        <f>V22*U37</f>
        <v>23791.599999999999</v>
      </c>
      <c r="X22" s="24" t="s">
        <v>958</v>
      </c>
      <c r="Y22" s="111">
        <f t="shared" ref="Y22:Y35" si="11">SUM(Y21+Y21*0.015)</f>
        <v>12.504799999999999</v>
      </c>
      <c r="Z22" s="105">
        <f>SUM(Y22*Y37)</f>
        <v>17219.1096</v>
      </c>
    </row>
    <row r="23" spans="4:26" x14ac:dyDescent="0.3">
      <c r="L23" s="24" t="s">
        <v>1022</v>
      </c>
      <c r="M23" s="103">
        <f t="shared" si="7"/>
        <v>15.082494000000001</v>
      </c>
      <c r="N23" s="105">
        <f>M23*M37</f>
        <v>27148.4892</v>
      </c>
      <c r="O23" s="24" t="s">
        <v>1023</v>
      </c>
      <c r="P23" s="103">
        <f t="shared" si="8"/>
        <v>19.213696249999998</v>
      </c>
      <c r="Q23" s="105">
        <f>P23*P37</f>
        <v>32951.489068749994</v>
      </c>
      <c r="R23" s="24" t="s">
        <v>1024</v>
      </c>
      <c r="S23" s="103">
        <f t="shared" si="9"/>
        <v>20.810545000000001</v>
      </c>
      <c r="T23" s="109">
        <f>S23*S37</f>
        <v>7908.0071000000007</v>
      </c>
      <c r="U23" s="24" t="s">
        <v>1025</v>
      </c>
      <c r="V23" s="103">
        <f t="shared" si="10"/>
        <v>15.092796249999999</v>
      </c>
      <c r="W23" s="105">
        <f>V23*U37</f>
        <v>24148.473999999998</v>
      </c>
      <c r="X23" s="24" t="s">
        <v>965</v>
      </c>
      <c r="Y23" s="111">
        <f t="shared" si="11"/>
        <v>12.692371999999999</v>
      </c>
      <c r="Z23" s="105">
        <f>SUM(Y23*Y37)</f>
        <v>17477.396244</v>
      </c>
    </row>
    <row r="24" spans="4:26" x14ac:dyDescent="0.3">
      <c r="L24" s="24" t="s">
        <v>1026</v>
      </c>
      <c r="M24" s="103">
        <f t="shared" si="7"/>
        <v>15.30873141</v>
      </c>
      <c r="N24" s="105">
        <f>M24*M37</f>
        <v>27555.716538000001</v>
      </c>
      <c r="O24" s="24" t="s">
        <v>1027</v>
      </c>
      <c r="P24" s="103">
        <f t="shared" si="8"/>
        <v>19.50190169375</v>
      </c>
      <c r="Q24" s="105">
        <f>P24*P37</f>
        <v>33445.761404781253</v>
      </c>
      <c r="R24" s="24" t="s">
        <v>1028</v>
      </c>
      <c r="S24" s="103">
        <f t="shared" si="9"/>
        <v>21.122703175000002</v>
      </c>
      <c r="T24" s="109">
        <f>S24*S37</f>
        <v>8026.6272065000003</v>
      </c>
      <c r="U24" s="24" t="s">
        <v>1029</v>
      </c>
      <c r="V24" s="103">
        <f t="shared" si="10"/>
        <v>15.31918819375</v>
      </c>
      <c r="W24" s="105">
        <f>V24*U37</f>
        <v>24510.701109999998</v>
      </c>
      <c r="X24" s="24" t="s">
        <v>1030</v>
      </c>
      <c r="Y24" s="111">
        <f t="shared" si="11"/>
        <v>12.882757579999998</v>
      </c>
      <c r="Z24" s="105">
        <f>SUM(Y24*Y37)</f>
        <v>17739.557187659997</v>
      </c>
    </row>
    <row r="25" spans="4:26" x14ac:dyDescent="0.3">
      <c r="L25" s="24" t="s">
        <v>1031</v>
      </c>
      <c r="M25" s="103">
        <f t="shared" si="7"/>
        <v>15.53836238115</v>
      </c>
      <c r="N25" s="105">
        <f>M25*M37</f>
        <v>27969.05228607</v>
      </c>
      <c r="O25" s="24" t="s">
        <v>1032</v>
      </c>
      <c r="P25" s="103">
        <f t="shared" si="8"/>
        <v>19.794430219156251</v>
      </c>
      <c r="Q25" s="105">
        <f>P25*P37</f>
        <v>33947.447825852971</v>
      </c>
      <c r="R25" s="24" t="s">
        <v>1033</v>
      </c>
      <c r="S25" s="103">
        <f t="shared" si="9"/>
        <v>21.439543722625</v>
      </c>
      <c r="T25" s="109">
        <f>S25*S37</f>
        <v>8147.0266145975002</v>
      </c>
      <c r="U25" s="24" t="s">
        <v>1034</v>
      </c>
      <c r="V25" s="103">
        <f t="shared" si="10"/>
        <v>15.548976016656249</v>
      </c>
      <c r="W25" s="105">
        <f>V25*U37</f>
        <v>24878.361626649999</v>
      </c>
      <c r="X25" s="24" t="s">
        <v>1035</v>
      </c>
      <c r="Y25" s="111">
        <f t="shared" si="11"/>
        <v>13.075998943699998</v>
      </c>
      <c r="Z25" s="105">
        <f>SUM(Y25*Y37)</f>
        <v>18005.650545474899</v>
      </c>
    </row>
    <row r="26" spans="4:26" x14ac:dyDescent="0.3">
      <c r="L26" s="24" t="s">
        <v>1036</v>
      </c>
      <c r="M26" s="103">
        <f t="shared" si="7"/>
        <v>15.77143781686725</v>
      </c>
      <c r="N26" s="105">
        <f>M26*M37</f>
        <v>28388.588070361049</v>
      </c>
      <c r="O26" s="99" t="s">
        <v>1037</v>
      </c>
      <c r="P26" s="103">
        <f t="shared" si="8"/>
        <v>20.091346672443596</v>
      </c>
      <c r="Q26" s="105">
        <f>P26*P37</f>
        <v>34456.659543240763</v>
      </c>
      <c r="R26" s="24" t="s">
        <v>1038</v>
      </c>
      <c r="S26" s="103">
        <f t="shared" si="9"/>
        <v>21.761136878464374</v>
      </c>
      <c r="T26" s="109">
        <f>S26*S37</f>
        <v>8269.2320138164614</v>
      </c>
      <c r="U26" s="24" t="s">
        <v>1039</v>
      </c>
      <c r="V26" s="103">
        <f t="shared" si="10"/>
        <v>15.782210656906093</v>
      </c>
      <c r="W26" s="105">
        <f>V26*U37</f>
        <v>25251.537051049749</v>
      </c>
      <c r="X26" s="24" t="s">
        <v>952</v>
      </c>
      <c r="Y26" s="111">
        <f t="shared" si="11"/>
        <v>13.272138927855499</v>
      </c>
      <c r="Z26" s="105">
        <f>SUM(Y26*Y37)</f>
        <v>18275.735303657024</v>
      </c>
    </row>
    <row r="27" spans="4:26" x14ac:dyDescent="0.3">
      <c r="L27" s="24" t="s">
        <v>1040</v>
      </c>
      <c r="M27" s="103">
        <f t="shared" si="7"/>
        <v>16.00800938412026</v>
      </c>
      <c r="N27" s="105">
        <f>M27*M37</f>
        <v>28814.416891416469</v>
      </c>
      <c r="O27" s="24" t="s">
        <v>1041</v>
      </c>
      <c r="P27" s="103">
        <f t="shared" si="8"/>
        <v>20.392716872530251</v>
      </c>
      <c r="Q27" s="105">
        <f>P27*P37</f>
        <v>34973.50943638938</v>
      </c>
      <c r="R27" s="24" t="s">
        <v>1042</v>
      </c>
      <c r="S27" s="103">
        <f>S26+S26*0.015</f>
        <v>22.087553931641338</v>
      </c>
      <c r="T27" s="109">
        <f>S27*S37</f>
        <v>8393.270494023709</v>
      </c>
      <c r="U27" s="24" t="s">
        <v>991</v>
      </c>
      <c r="V27" s="103">
        <f t="shared" si="10"/>
        <v>16.018943816759684</v>
      </c>
      <c r="W27" s="105">
        <f>V27*U37</f>
        <v>25630.310106815494</v>
      </c>
      <c r="X27" s="24" t="s">
        <v>1043</v>
      </c>
      <c r="Y27" s="111">
        <f t="shared" si="11"/>
        <v>13.471221011773332</v>
      </c>
      <c r="Z27" s="105">
        <f>SUM(Y27*Y37)</f>
        <v>18549.871333211879</v>
      </c>
    </row>
    <row r="28" spans="4:26" x14ac:dyDescent="0.3">
      <c r="L28" s="24" t="s">
        <v>972</v>
      </c>
      <c r="M28" s="103">
        <f t="shared" si="7"/>
        <v>16.248129524882064</v>
      </c>
      <c r="N28" s="105">
        <f>M28*M37</f>
        <v>29246.633144787713</v>
      </c>
      <c r="O28" s="24" t="s">
        <v>1044</v>
      </c>
      <c r="P28" s="103">
        <f t="shared" si="8"/>
        <v>20.698607625618205</v>
      </c>
      <c r="Q28" s="105">
        <f>P28*P37</f>
        <v>35498.11207793522</v>
      </c>
      <c r="R28" s="24" t="s">
        <v>1045</v>
      </c>
      <c r="S28" s="103">
        <f t="shared" si="9"/>
        <v>22.41886724061596</v>
      </c>
      <c r="T28" s="109">
        <f>S28*S37</f>
        <v>8519.1695514340645</v>
      </c>
      <c r="U28" s="24" t="s">
        <v>1046</v>
      </c>
      <c r="V28" s="103">
        <f t="shared" si="10"/>
        <v>16.259227974011079</v>
      </c>
      <c r="W28" s="105">
        <f>V28*U37</f>
        <v>26014.764758417725</v>
      </c>
      <c r="X28" s="24" t="s">
        <v>946</v>
      </c>
      <c r="Y28" s="111">
        <f t="shared" si="11"/>
        <v>13.673289326949932</v>
      </c>
      <c r="Z28" s="105">
        <f>SUM(Y28*Y37)</f>
        <v>18828.119403210057</v>
      </c>
    </row>
    <row r="29" spans="4:26" x14ac:dyDescent="0.3">
      <c r="L29" s="24" t="s">
        <v>1047</v>
      </c>
      <c r="M29" s="103">
        <f t="shared" si="7"/>
        <v>16.491851467755296</v>
      </c>
      <c r="N29" s="105">
        <f>M29*M37</f>
        <v>29685.332641959532</v>
      </c>
      <c r="O29" s="24" t="s">
        <v>1048</v>
      </c>
      <c r="P29" s="103">
        <f t="shared" si="8"/>
        <v>21.009086740002477</v>
      </c>
      <c r="Q29" s="105">
        <f>P29*P37</f>
        <v>36030.583759104251</v>
      </c>
      <c r="R29" s="24" t="s">
        <v>1049</v>
      </c>
      <c r="S29" s="103">
        <f t="shared" si="9"/>
        <v>22.755150249225199</v>
      </c>
      <c r="T29" s="109">
        <f>S29*S37</f>
        <v>8646.9570947055763</v>
      </c>
      <c r="U29" s="24" t="s">
        <v>1050</v>
      </c>
      <c r="V29" s="103">
        <f t="shared" si="10"/>
        <v>16.503116393621244</v>
      </c>
      <c r="W29" s="105">
        <f>V29*U37</f>
        <v>26404.986229793991</v>
      </c>
      <c r="X29" s="24" t="s">
        <v>1051</v>
      </c>
      <c r="Y29" s="111">
        <f t="shared" si="11"/>
        <v>13.878388666854182</v>
      </c>
      <c r="Z29" s="105">
        <f>SUM(Y29*Y37)</f>
        <v>19110.541194258207</v>
      </c>
    </row>
    <row r="30" spans="4:26" x14ac:dyDescent="0.3">
      <c r="L30" s="24" t="s">
        <v>1052</v>
      </c>
      <c r="M30" s="103">
        <f t="shared" si="7"/>
        <v>16.739229239771625</v>
      </c>
      <c r="N30" s="105">
        <f>M30*M37</f>
        <v>30130.612631588923</v>
      </c>
      <c r="O30" s="24" t="s">
        <v>1053</v>
      </c>
      <c r="P30" s="103">
        <f t="shared" si="8"/>
        <v>21.324223041102513</v>
      </c>
      <c r="Q30" s="105">
        <f>P30*P37</f>
        <v>36571.042515490808</v>
      </c>
      <c r="R30" s="24" t="s">
        <v>1054</v>
      </c>
      <c r="S30" s="103">
        <f t="shared" si="9"/>
        <v>23.096477502963577</v>
      </c>
      <c r="T30" s="109">
        <f>S30*S37</f>
        <v>8776.6614511261596</v>
      </c>
      <c r="U30" s="24" t="s">
        <v>1055</v>
      </c>
      <c r="V30" s="103">
        <f t="shared" si="10"/>
        <v>16.750663139525564</v>
      </c>
      <c r="W30" s="105">
        <f>V30*U37</f>
        <v>26801.061023240902</v>
      </c>
      <c r="X30" s="24" t="s">
        <v>1056</v>
      </c>
      <c r="Y30" s="111">
        <f t="shared" si="11"/>
        <v>14.086564496856994</v>
      </c>
      <c r="Z30" s="105">
        <f>SUM(Y30*Y37)</f>
        <v>19397.199312172081</v>
      </c>
    </row>
    <row r="31" spans="4:26" x14ac:dyDescent="0.3">
      <c r="L31" s="24" t="s">
        <v>1057</v>
      </c>
      <c r="M31" s="103">
        <f t="shared" si="7"/>
        <v>16.9903176783682</v>
      </c>
      <c r="N31" s="105">
        <f>M31*M37</f>
        <v>30582.57182106276</v>
      </c>
      <c r="O31" s="24" t="s">
        <v>1058</v>
      </c>
      <c r="P31" s="103">
        <f t="shared" si="8"/>
        <v>21.644086386719049</v>
      </c>
      <c r="Q31" s="105">
        <f>P31*P37</f>
        <v>37119.608153223169</v>
      </c>
      <c r="R31" s="24" t="s">
        <v>1059</v>
      </c>
      <c r="S31" s="103">
        <f t="shared" si="9"/>
        <v>23.442924665508031</v>
      </c>
      <c r="T31" s="109">
        <f>S31*S37</f>
        <v>8908.3113728930512</v>
      </c>
      <c r="U31" s="24" t="s">
        <v>1060</v>
      </c>
      <c r="V31" s="103">
        <f t="shared" si="10"/>
        <v>17.001923086618447</v>
      </c>
      <c r="W31" s="105">
        <f>V31*U37</f>
        <v>27203.076938589515</v>
      </c>
      <c r="X31" s="24" t="s">
        <v>1061</v>
      </c>
      <c r="Y31" s="111">
        <f t="shared" si="11"/>
        <v>14.297862964309848</v>
      </c>
      <c r="Z31" s="105">
        <f>SUM(Y31*Y37)</f>
        <v>19688.157301854662</v>
      </c>
    </row>
    <row r="32" spans="4:26" x14ac:dyDescent="0.3">
      <c r="L32" s="24" t="s">
        <v>1062</v>
      </c>
      <c r="M32" s="103">
        <f t="shared" si="7"/>
        <v>17.245172443543723</v>
      </c>
      <c r="N32" s="105">
        <f>M32*M37</f>
        <v>31041.3103983787</v>
      </c>
      <c r="O32" s="24" t="s">
        <v>1063</v>
      </c>
      <c r="P32" s="103">
        <f t="shared" si="8"/>
        <v>21.968747682519837</v>
      </c>
      <c r="Q32" s="105">
        <f>P32*P37</f>
        <v>37676.402275521519</v>
      </c>
      <c r="R32" s="24" t="s">
        <v>1064</v>
      </c>
      <c r="S32" s="108">
        <f t="shared" si="9"/>
        <v>23.794568535490651</v>
      </c>
      <c r="T32" s="110">
        <f>S32*S37</f>
        <v>9041.9360434864466</v>
      </c>
      <c r="U32" s="24" t="s">
        <v>1065</v>
      </c>
      <c r="V32" s="103">
        <f t="shared" si="10"/>
        <v>17.256951932917723</v>
      </c>
      <c r="W32" s="105">
        <f>V32*U37</f>
        <v>27611.123092668357</v>
      </c>
      <c r="X32" s="24" t="s">
        <v>1066</v>
      </c>
      <c r="Y32" s="111">
        <f t="shared" si="11"/>
        <v>14.512330908774496</v>
      </c>
      <c r="Z32" s="105">
        <f>SUM(Y32*Y37)</f>
        <v>19983.47966138248</v>
      </c>
    </row>
    <row r="33" spans="12:26" x14ac:dyDescent="0.3">
      <c r="L33" s="24" t="s">
        <v>1067</v>
      </c>
      <c r="M33" s="103">
        <f t="shared" si="7"/>
        <v>17.50385003019688</v>
      </c>
      <c r="N33" s="105">
        <f>M33*M37</f>
        <v>31506.930054354383</v>
      </c>
      <c r="O33" s="24" t="s">
        <v>1068</v>
      </c>
      <c r="P33" s="103">
        <f t="shared" si="8"/>
        <v>22.298278897757633</v>
      </c>
      <c r="Q33" s="105">
        <f>P33*P37</f>
        <v>38241.548309654339</v>
      </c>
      <c r="R33" s="24" t="s">
        <v>1069</v>
      </c>
      <c r="S33" s="103">
        <f t="shared" si="9"/>
        <v>24.15148706352301</v>
      </c>
      <c r="T33" s="109">
        <f>S33*S37</f>
        <v>9177.5650841387433</v>
      </c>
      <c r="U33" s="24" t="s">
        <v>1070</v>
      </c>
      <c r="V33" s="103">
        <f t="shared" si="10"/>
        <v>17.515806211911489</v>
      </c>
      <c r="W33" s="105">
        <f>V33*U37</f>
        <v>28025.289939058381</v>
      </c>
      <c r="X33" s="24" t="s">
        <v>1071</v>
      </c>
      <c r="Y33" s="111">
        <f t="shared" si="11"/>
        <v>14.730015872406113</v>
      </c>
      <c r="Z33" s="105">
        <f>SUM(Y33*Y37)</f>
        <v>20283.231856303217</v>
      </c>
    </row>
    <row r="34" spans="12:26" x14ac:dyDescent="0.3">
      <c r="L34" s="24" t="s">
        <v>1072</v>
      </c>
      <c r="M34" s="103">
        <f t="shared" si="7"/>
        <v>17.766407780649832</v>
      </c>
      <c r="N34" s="105">
        <f>M34*M37</f>
        <v>31979.534005169699</v>
      </c>
      <c r="O34" s="24" t="s">
        <v>1073</v>
      </c>
      <c r="P34" s="103">
        <f t="shared" si="8"/>
        <v>22.632753081223999</v>
      </c>
      <c r="Q34" s="105">
        <f>P34*P37</f>
        <v>38815.171534299159</v>
      </c>
      <c r="R34" s="24" t="s">
        <v>1074</v>
      </c>
      <c r="S34" s="103">
        <f t="shared" si="9"/>
        <v>24.513759369475856</v>
      </c>
      <c r="T34" s="109">
        <f>S34*S37</f>
        <v>9315.2285604008248</v>
      </c>
      <c r="U34" s="24" t="s">
        <v>1075</v>
      </c>
      <c r="V34" s="103">
        <f t="shared" si="10"/>
        <v>17.77854330509016</v>
      </c>
      <c r="W34" s="105">
        <f>V34*U37</f>
        <v>28445.669288144258</v>
      </c>
      <c r="X34" s="24" t="s">
        <v>1076</v>
      </c>
      <c r="Y34" s="111">
        <f t="shared" si="11"/>
        <v>14.950966110492205</v>
      </c>
      <c r="Z34" s="105">
        <f>SUM(Y34*Y37)</f>
        <v>20587.480334147767</v>
      </c>
    </row>
    <row r="35" spans="12:26" x14ac:dyDescent="0.3">
      <c r="L35" s="24" t="s">
        <v>1077</v>
      </c>
      <c r="M35" s="103">
        <f t="shared" si="7"/>
        <v>18.032903897359578</v>
      </c>
      <c r="N35" s="105">
        <f>M35*M37</f>
        <v>32459.227015247241</v>
      </c>
      <c r="O35" s="24" t="s">
        <v>1078</v>
      </c>
      <c r="P35" s="103">
        <f t="shared" si="8"/>
        <v>22.972244377442358</v>
      </c>
      <c r="Q35" s="105">
        <f>P35*P37</f>
        <v>39397.399107313642</v>
      </c>
      <c r="R35" s="24" t="s">
        <v>1079</v>
      </c>
      <c r="S35" s="103">
        <f t="shared" si="9"/>
        <v>24.881465760017996</v>
      </c>
      <c r="T35" s="109">
        <f>S35*S37</f>
        <v>9454.9569888068381</v>
      </c>
      <c r="U35" s="24" t="s">
        <v>1080</v>
      </c>
      <c r="V35" s="103">
        <f t="shared" si="10"/>
        <v>18.045221454666514</v>
      </c>
      <c r="W35" s="105">
        <f>V35*U37</f>
        <v>28872.354327466423</v>
      </c>
      <c r="X35" s="24" t="s">
        <v>1081</v>
      </c>
      <c r="Y35" s="111">
        <f t="shared" si="11"/>
        <v>15.175230602149588</v>
      </c>
      <c r="Z35" s="105">
        <f>SUM(Y35*Y37)</f>
        <v>20896.292539159982</v>
      </c>
    </row>
    <row r="36" spans="12:26" x14ac:dyDescent="0.3">
      <c r="L36" s="24" t="s">
        <v>1082</v>
      </c>
      <c r="M36" s="103">
        <f t="shared" si="7"/>
        <v>18.303397455819972</v>
      </c>
      <c r="N36" s="105">
        <f>M36*M37</f>
        <v>32946.115420475951</v>
      </c>
      <c r="O36" s="24" t="s">
        <v>1083</v>
      </c>
      <c r="P36" s="103">
        <f t="shared" si="8"/>
        <v>23.316828043103992</v>
      </c>
      <c r="Q36" s="105">
        <f>P36*P37</f>
        <v>39988.360093923344</v>
      </c>
      <c r="R36" s="24" t="s">
        <v>984</v>
      </c>
      <c r="S36" s="103">
        <f>S35+S35*0.01</f>
        <v>25.130280417618174</v>
      </c>
      <c r="T36" s="109">
        <f>S36*S37</f>
        <v>9549.5065586949058</v>
      </c>
      <c r="U36" s="24" t="s">
        <v>1084</v>
      </c>
      <c r="V36" s="103">
        <f t="shared" si="10"/>
        <v>18.315899776486511</v>
      </c>
      <c r="W36" s="105">
        <f>V36*U37</f>
        <v>29305.439642378416</v>
      </c>
      <c r="X36" s="24" t="s">
        <v>1182</v>
      </c>
      <c r="Y36" s="111">
        <f>SUM(Y35+Y35*0.015)</f>
        <v>15.402859061181832</v>
      </c>
      <c r="Z36" s="105">
        <f>SUM(Y36*Y37)</f>
        <v>21209.736927247384</v>
      </c>
    </row>
    <row r="37" spans="12:26" x14ac:dyDescent="0.3">
      <c r="L37" s="24"/>
      <c r="M37" s="111">
        <v>1800</v>
      </c>
      <c r="N37" s="24"/>
      <c r="O37" s="24"/>
      <c r="P37" s="101">
        <f>8.75*196</f>
        <v>1715</v>
      </c>
      <c r="Q37" s="24"/>
      <c r="R37" s="24"/>
      <c r="S37" s="101">
        <v>380</v>
      </c>
      <c r="T37" s="24"/>
      <c r="U37" s="24">
        <v>1600</v>
      </c>
      <c r="V37" s="103"/>
      <c r="W37" s="24"/>
      <c r="X37" s="24"/>
      <c r="Y37" s="101">
        <v>1377</v>
      </c>
      <c r="Z37" s="24"/>
    </row>
  </sheetData>
  <mergeCells count="1">
    <mergeCell ref="L1:Z1"/>
  </mergeCells>
  <pageMargins left="0.7" right="0.7" top="0.75" bottom="0.75" header="0.3" footer="0.3"/>
  <pageSetup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9"/>
  <sheetViews>
    <sheetView topLeftCell="A13" zoomScaleNormal="100" workbookViewId="0">
      <selection activeCell="O12" sqref="O12"/>
    </sheetView>
  </sheetViews>
  <sheetFormatPr defaultRowHeight="14.4" x14ac:dyDescent="0.3"/>
  <cols>
    <col min="1" max="1" width="27.21875" customWidth="1"/>
    <col min="2" max="2" width="1.6640625" customWidth="1"/>
    <col min="3" max="3" width="34.33203125" customWidth="1"/>
    <col min="4" max="4" width="0.33203125" hidden="1" customWidth="1"/>
    <col min="5" max="5" width="1" hidden="1" customWidth="1"/>
    <col min="6" max="6" width="0.44140625" hidden="1" customWidth="1"/>
    <col min="7" max="7" width="0.33203125" hidden="1" customWidth="1"/>
    <col min="8" max="8" width="1" hidden="1" customWidth="1"/>
    <col min="9" max="9" width="15.33203125" hidden="1" customWidth="1"/>
    <col min="10" max="10" width="0.21875" hidden="1" customWidth="1"/>
    <col min="11" max="11" width="14.33203125" hidden="1" customWidth="1"/>
    <col min="12" max="12" width="1.6640625" hidden="1" customWidth="1"/>
    <col min="13" max="13" width="14.33203125" customWidth="1"/>
    <col min="14" max="14" width="1.6640625" customWidth="1"/>
    <col min="15" max="15" width="14.33203125" style="32" customWidth="1"/>
    <col min="16" max="16" width="0.109375" customWidth="1"/>
    <col min="17" max="17" width="0.109375" hidden="1" customWidth="1"/>
    <col min="18" max="18" width="1.5546875" customWidth="1"/>
    <col min="19" max="19" width="14.33203125" customWidth="1"/>
    <col min="20" max="20" width="1.6640625" customWidth="1"/>
    <col min="21" max="21" width="14.33203125" customWidth="1"/>
    <col min="22" max="22" width="2" customWidth="1"/>
    <col min="23" max="23" width="14.33203125" customWidth="1"/>
    <col min="24" max="24" width="1.6640625" customWidth="1"/>
    <col min="25" max="25" width="14.33203125" customWidth="1"/>
    <col min="26" max="26" width="1.6640625" customWidth="1"/>
    <col min="27" max="27" width="14.33203125" customWidth="1"/>
  </cols>
  <sheetData>
    <row r="1" spans="1:27" x14ac:dyDescent="0.3">
      <c r="A1" s="5" t="s">
        <v>402</v>
      </c>
      <c r="O1"/>
    </row>
    <row r="2" spans="1:27" x14ac:dyDescent="0.3">
      <c r="A2" s="6" t="s">
        <v>1285</v>
      </c>
      <c r="Y2" t="s">
        <v>838</v>
      </c>
    </row>
    <row r="3" spans="1:27" x14ac:dyDescent="0.3">
      <c r="A3" s="5" t="s">
        <v>403</v>
      </c>
      <c r="M3" s="24"/>
      <c r="O3" s="47" t="s">
        <v>635</v>
      </c>
      <c r="Q3" s="24"/>
      <c r="S3" s="24" t="s">
        <v>646</v>
      </c>
      <c r="U3" s="24" t="s">
        <v>689</v>
      </c>
      <c r="Y3" s="182" t="s">
        <v>1288</v>
      </c>
    </row>
    <row r="4" spans="1:27" s="3" customFormat="1" x14ac:dyDescent="0.3">
      <c r="A4" s="29">
        <v>44207</v>
      </c>
      <c r="K4" s="27" t="s">
        <v>598</v>
      </c>
      <c r="M4" s="27" t="s">
        <v>629</v>
      </c>
      <c r="O4" s="34" t="s">
        <v>634</v>
      </c>
      <c r="Q4" s="31"/>
      <c r="S4" s="31" t="s">
        <v>650</v>
      </c>
      <c r="U4" s="31" t="s">
        <v>664</v>
      </c>
      <c r="Y4" s="31" t="s">
        <v>1287</v>
      </c>
    </row>
    <row r="5" spans="1:27" x14ac:dyDescent="0.3">
      <c r="A5" s="25"/>
      <c r="E5" s="17" t="s">
        <v>401</v>
      </c>
      <c r="F5" s="5"/>
      <c r="G5" s="18" t="s">
        <v>397</v>
      </c>
      <c r="H5" s="5"/>
      <c r="I5" s="16">
        <v>41820</v>
      </c>
      <c r="J5" s="5"/>
      <c r="K5" s="17" t="s">
        <v>479</v>
      </c>
      <c r="L5" s="5"/>
      <c r="M5" s="16">
        <v>42551</v>
      </c>
      <c r="O5" s="35">
        <v>42916</v>
      </c>
      <c r="P5" s="5"/>
      <c r="Q5" s="16">
        <v>43281</v>
      </c>
      <c r="S5" s="16" t="s">
        <v>826</v>
      </c>
      <c r="T5" s="5"/>
      <c r="U5" s="16" t="s">
        <v>649</v>
      </c>
      <c r="W5" s="183">
        <v>44012</v>
      </c>
      <c r="X5" s="83"/>
      <c r="Y5" s="85" t="s">
        <v>1133</v>
      </c>
      <c r="Z5" s="24"/>
      <c r="AA5" s="85" t="s">
        <v>818</v>
      </c>
    </row>
    <row r="6" spans="1:27" ht="15" thickBot="1" x14ac:dyDescent="0.35">
      <c r="A6" s="5" t="s">
        <v>1286</v>
      </c>
      <c r="E6" s="8" t="s">
        <v>398</v>
      </c>
      <c r="F6" s="5"/>
      <c r="G6" s="8" t="s">
        <v>398</v>
      </c>
      <c r="H6" s="5"/>
      <c r="I6" s="9" t="s">
        <v>637</v>
      </c>
      <c r="J6" s="5"/>
      <c r="K6" s="9" t="s">
        <v>637</v>
      </c>
      <c r="L6" s="5"/>
      <c r="M6" s="9" t="s">
        <v>831</v>
      </c>
      <c r="O6" s="37" t="s">
        <v>831</v>
      </c>
      <c r="P6" s="5"/>
      <c r="Q6" s="30" t="s">
        <v>563</v>
      </c>
      <c r="S6" s="9" t="s">
        <v>831</v>
      </c>
      <c r="T6" s="5"/>
      <c r="U6" s="30" t="s">
        <v>831</v>
      </c>
      <c r="W6" s="87" t="s">
        <v>831</v>
      </c>
      <c r="X6" s="121"/>
      <c r="Y6" s="85" t="s">
        <v>1134</v>
      </c>
      <c r="AA6" s="188">
        <v>44227</v>
      </c>
    </row>
    <row r="7" spans="1:27" x14ac:dyDescent="0.3">
      <c r="P7" s="36"/>
      <c r="AA7" s="24"/>
    </row>
    <row r="8" spans="1:27" ht="15" thickBot="1" x14ac:dyDescent="0.35">
      <c r="C8" s="5" t="s">
        <v>394</v>
      </c>
      <c r="D8" s="5"/>
      <c r="E8" s="138">
        <v>1624228.25</v>
      </c>
      <c r="F8" s="5"/>
      <c r="G8" s="138">
        <f>E453</f>
        <v>1498880.8000000005</v>
      </c>
      <c r="H8" s="5"/>
      <c r="I8" s="145">
        <f>G453</f>
        <v>1283125.6300000004</v>
      </c>
      <c r="J8" s="5"/>
      <c r="K8" s="145">
        <v>1070946.82</v>
      </c>
      <c r="L8" s="5"/>
      <c r="M8" s="145">
        <f>K453</f>
        <v>1281608.9899999991</v>
      </c>
      <c r="N8" s="5"/>
      <c r="O8" s="195">
        <v>1446642.83</v>
      </c>
      <c r="P8" s="5"/>
      <c r="Q8" s="145">
        <f>O453</f>
        <v>1669006.5800000005</v>
      </c>
      <c r="R8" s="5"/>
      <c r="S8" s="145">
        <f>O453</f>
        <v>1669006.5800000005</v>
      </c>
      <c r="T8" s="5"/>
      <c r="U8" s="145">
        <v>1787817</v>
      </c>
      <c r="V8" s="5"/>
      <c r="W8" s="145">
        <v>2017873</v>
      </c>
      <c r="X8" s="7"/>
      <c r="Y8" s="45">
        <v>2249503</v>
      </c>
      <c r="AA8" s="145">
        <f>SUM(Y8)</f>
        <v>2249503</v>
      </c>
    </row>
    <row r="9" spans="1:27" ht="15" thickTop="1" x14ac:dyDescent="0.3">
      <c r="A9" s="25"/>
      <c r="C9" s="25"/>
      <c r="K9" s="14"/>
      <c r="O9" s="33"/>
      <c r="S9" s="28"/>
      <c r="U9" s="28"/>
      <c r="W9" s="28"/>
      <c r="X9" s="28"/>
      <c r="AA9" s="117"/>
    </row>
    <row r="10" spans="1:27" x14ac:dyDescent="0.3">
      <c r="A10" t="s">
        <v>0</v>
      </c>
      <c r="C10" t="s">
        <v>1</v>
      </c>
      <c r="E10" s="1">
        <v>487030.6</v>
      </c>
      <c r="G10" s="1">
        <v>515124.22</v>
      </c>
      <c r="I10" s="1">
        <v>505755.38</v>
      </c>
      <c r="K10" s="12">
        <v>746161.58</v>
      </c>
      <c r="M10" s="1">
        <v>763370.78</v>
      </c>
      <c r="O10" s="33">
        <v>698541.55</v>
      </c>
      <c r="Q10" s="1">
        <v>732489.01</v>
      </c>
      <c r="S10" s="1">
        <v>739117.1</v>
      </c>
      <c r="U10" s="1">
        <v>707617</v>
      </c>
      <c r="W10" s="1">
        <v>732344.81</v>
      </c>
      <c r="X10" s="1"/>
      <c r="Y10" s="48">
        <v>737072.27</v>
      </c>
      <c r="Z10" s="1"/>
      <c r="AA10" s="117">
        <v>46871.94</v>
      </c>
    </row>
    <row r="11" spans="1:27" x14ac:dyDescent="0.3">
      <c r="A11" t="s">
        <v>2</v>
      </c>
      <c r="C11" t="s">
        <v>3</v>
      </c>
      <c r="E11" s="1">
        <v>69912.27</v>
      </c>
      <c r="G11" s="1">
        <v>70036.990000000005</v>
      </c>
      <c r="I11" s="1">
        <v>71841.440000000002</v>
      </c>
      <c r="K11" s="12">
        <v>78938.710000000006</v>
      </c>
      <c r="M11" s="1">
        <v>93878.23</v>
      </c>
      <c r="O11" s="33">
        <v>86899.27</v>
      </c>
      <c r="Q11" s="1">
        <v>65064.03</v>
      </c>
      <c r="S11" s="1">
        <v>89494.81</v>
      </c>
      <c r="U11" s="1">
        <v>89690.8</v>
      </c>
      <c r="W11" s="1">
        <v>95457.83</v>
      </c>
      <c r="X11" s="1"/>
      <c r="Y11" s="48">
        <v>59994.75</v>
      </c>
      <c r="Z11" s="1"/>
      <c r="AA11" s="117">
        <v>39650.06</v>
      </c>
    </row>
    <row r="12" spans="1:27" x14ac:dyDescent="0.3">
      <c r="A12" t="s">
        <v>4</v>
      </c>
      <c r="C12" t="s">
        <v>5</v>
      </c>
      <c r="E12" s="1">
        <v>-1583.44</v>
      </c>
      <c r="G12" s="1">
        <v>1011.28</v>
      </c>
      <c r="I12" s="1">
        <v>914.98</v>
      </c>
      <c r="K12" s="11">
        <v>747.63</v>
      </c>
      <c r="M12" s="1">
        <v>2322.84</v>
      </c>
      <c r="O12" s="33">
        <v>1260.1199999999999</v>
      </c>
      <c r="Q12" s="1">
        <v>700</v>
      </c>
      <c r="S12" s="1">
        <v>1219.6300000000001</v>
      </c>
      <c r="U12" s="1">
        <v>1283.57</v>
      </c>
      <c r="W12" s="1">
        <v>1379.34</v>
      </c>
      <c r="X12" s="1"/>
      <c r="Y12">
        <v>1000</v>
      </c>
      <c r="AA12" s="117">
        <v>1751.26</v>
      </c>
    </row>
    <row r="13" spans="1:27" x14ac:dyDescent="0.3">
      <c r="A13" t="s">
        <v>1334</v>
      </c>
      <c r="C13" t="s">
        <v>1335</v>
      </c>
      <c r="E13" s="1"/>
      <c r="G13" s="1"/>
      <c r="I13" s="1"/>
      <c r="K13" s="114"/>
      <c r="M13" s="1"/>
      <c r="O13" s="33"/>
      <c r="Q13" s="1"/>
      <c r="S13" s="1"/>
      <c r="U13" s="1"/>
      <c r="W13" s="1"/>
      <c r="X13" s="1"/>
      <c r="AA13" s="117">
        <v>8.36</v>
      </c>
    </row>
    <row r="14" spans="1:27" x14ac:dyDescent="0.3">
      <c r="A14" t="s">
        <v>6</v>
      </c>
      <c r="C14" t="s">
        <v>1136</v>
      </c>
      <c r="E14" s="1">
        <v>20.6</v>
      </c>
      <c r="G14" s="1">
        <v>17.71</v>
      </c>
      <c r="I14" s="1">
        <v>8.35</v>
      </c>
      <c r="K14" s="1">
        <v>9.7899999999999991</v>
      </c>
      <c r="M14" s="1">
        <v>12.26</v>
      </c>
      <c r="O14" s="33">
        <v>11.51</v>
      </c>
      <c r="Q14" s="1">
        <v>10</v>
      </c>
      <c r="S14" s="1">
        <v>11.5</v>
      </c>
      <c r="U14" s="1">
        <v>33.08</v>
      </c>
      <c r="W14" s="1">
        <v>26.88</v>
      </c>
      <c r="X14" s="1"/>
      <c r="Y14">
        <v>10</v>
      </c>
      <c r="AA14" s="117">
        <v>0</v>
      </c>
    </row>
    <row r="15" spans="1:27" x14ac:dyDescent="0.3">
      <c r="A15" t="s">
        <v>7</v>
      </c>
      <c r="C15" t="s">
        <v>1244</v>
      </c>
      <c r="E15" s="1">
        <v>29.72</v>
      </c>
      <c r="G15" s="1">
        <v>32.07</v>
      </c>
      <c r="I15" s="1">
        <v>5.85</v>
      </c>
      <c r="K15" s="1">
        <v>4.5999999999999996</v>
      </c>
      <c r="M15" s="1">
        <v>107.67</v>
      </c>
      <c r="N15" s="1">
        <v>762784.66</v>
      </c>
      <c r="O15" s="33">
        <v>332.86</v>
      </c>
      <c r="Q15" s="1">
        <v>288.38</v>
      </c>
      <c r="S15" s="1">
        <v>901.62</v>
      </c>
      <c r="U15" s="1">
        <v>1021.82</v>
      </c>
      <c r="W15" s="1">
        <v>0</v>
      </c>
      <c r="X15" s="1"/>
      <c r="Y15">
        <v>500</v>
      </c>
      <c r="Z15" s="1">
        <v>1303.74</v>
      </c>
      <c r="AA15" s="117">
        <v>0</v>
      </c>
    </row>
    <row r="16" spans="1:27" x14ac:dyDescent="0.3">
      <c r="A16" t="s">
        <v>8</v>
      </c>
      <c r="C16" t="s">
        <v>9</v>
      </c>
      <c r="E16" s="1">
        <v>1283.77</v>
      </c>
      <c r="G16" s="1">
        <v>1776.54</v>
      </c>
      <c r="I16" s="1">
        <v>942.39</v>
      </c>
      <c r="K16" s="1">
        <v>818.03</v>
      </c>
      <c r="M16" s="1">
        <v>2299.83</v>
      </c>
      <c r="N16" s="1">
        <v>52464.43</v>
      </c>
      <c r="O16" s="33">
        <v>5465.92</v>
      </c>
      <c r="Q16" s="1">
        <v>5000</v>
      </c>
      <c r="S16" s="1">
        <v>9772.32</v>
      </c>
      <c r="U16" s="1">
        <v>22860.86</v>
      </c>
      <c r="W16" s="1">
        <v>23384.25</v>
      </c>
      <c r="X16" s="1"/>
      <c r="Y16" s="48">
        <v>12000</v>
      </c>
      <c r="AA16" s="117">
        <v>1606.13</v>
      </c>
    </row>
    <row r="17" spans="1:27" x14ac:dyDescent="0.3">
      <c r="A17" t="s">
        <v>10</v>
      </c>
      <c r="C17" t="s">
        <v>876</v>
      </c>
      <c r="E17" s="1">
        <v>2096.56</v>
      </c>
      <c r="G17" s="1">
        <v>667.58</v>
      </c>
      <c r="I17" s="1">
        <v>129.35</v>
      </c>
      <c r="K17" s="1">
        <v>191.84</v>
      </c>
      <c r="M17" s="1">
        <v>523.29</v>
      </c>
      <c r="N17" s="1">
        <v>700</v>
      </c>
      <c r="O17" s="33">
        <v>705.84</v>
      </c>
      <c r="Q17" s="1">
        <v>750</v>
      </c>
      <c r="S17" s="1">
        <v>838.49</v>
      </c>
      <c r="U17" s="1">
        <v>606.16999999999996</v>
      </c>
      <c r="W17" s="1">
        <v>2215.9</v>
      </c>
      <c r="X17" s="1"/>
      <c r="Y17">
        <v>750</v>
      </c>
      <c r="AA17" s="117">
        <v>2318.81</v>
      </c>
    </row>
    <row r="18" spans="1:27" x14ac:dyDescent="0.3">
      <c r="A18" t="s">
        <v>11</v>
      </c>
      <c r="C18" t="s">
        <v>12</v>
      </c>
      <c r="E18" s="1">
        <v>480.92</v>
      </c>
      <c r="G18" s="1">
        <v>334.87</v>
      </c>
      <c r="I18" s="1">
        <v>255.59</v>
      </c>
      <c r="K18" s="1">
        <v>293.05</v>
      </c>
      <c r="M18" s="1">
        <v>284.18</v>
      </c>
      <c r="N18" s="1">
        <v>10</v>
      </c>
      <c r="O18" s="33">
        <v>237.09</v>
      </c>
      <c r="Q18" s="1">
        <v>200</v>
      </c>
      <c r="S18" s="1">
        <v>333.74</v>
      </c>
      <c r="U18" s="1">
        <v>347.64</v>
      </c>
      <c r="W18" s="1">
        <v>0</v>
      </c>
      <c r="X18" s="1"/>
      <c r="AA18" s="117">
        <v>0</v>
      </c>
    </row>
    <row r="19" spans="1:27" x14ac:dyDescent="0.3">
      <c r="A19" t="s">
        <v>13</v>
      </c>
      <c r="C19" t="s">
        <v>14</v>
      </c>
      <c r="E19" s="1">
        <v>665.78</v>
      </c>
      <c r="G19" s="1">
        <v>4121.04</v>
      </c>
      <c r="I19" s="1">
        <v>3416.28</v>
      </c>
      <c r="K19" s="1">
        <v>1801</v>
      </c>
      <c r="M19" s="1">
        <v>0</v>
      </c>
      <c r="N19" s="1">
        <v>5</v>
      </c>
      <c r="O19" s="33">
        <v>562.79999999999995</v>
      </c>
      <c r="Q19" s="1">
        <v>562.79999999999995</v>
      </c>
      <c r="S19" s="1">
        <v>316.25</v>
      </c>
      <c r="U19" s="1">
        <v>141.85</v>
      </c>
      <c r="W19" s="1">
        <v>0</v>
      </c>
      <c r="X19" s="1"/>
      <c r="AA19" s="117">
        <v>0</v>
      </c>
    </row>
    <row r="20" spans="1:27" x14ac:dyDescent="0.3">
      <c r="A20" t="s">
        <v>1137</v>
      </c>
      <c r="C20" t="s">
        <v>1138</v>
      </c>
      <c r="E20" s="1"/>
      <c r="G20" s="1"/>
      <c r="I20" s="1"/>
      <c r="K20" s="1"/>
      <c r="M20" s="1"/>
      <c r="N20" s="1"/>
      <c r="O20" s="33"/>
      <c r="Q20" s="1"/>
      <c r="S20" s="1"/>
      <c r="U20" s="1">
        <v>14757</v>
      </c>
      <c r="W20" s="1">
        <v>19.97</v>
      </c>
      <c r="X20" s="1"/>
      <c r="AA20" s="117">
        <v>0</v>
      </c>
    </row>
    <row r="21" spans="1:27" x14ac:dyDescent="0.3">
      <c r="A21" t="s">
        <v>15</v>
      </c>
      <c r="C21" t="s">
        <v>16</v>
      </c>
      <c r="E21" s="1">
        <v>2361.08</v>
      </c>
      <c r="G21" s="1">
        <v>2493.71</v>
      </c>
      <c r="I21" s="1">
        <v>14406.86</v>
      </c>
      <c r="K21" s="1">
        <v>11366.19</v>
      </c>
      <c r="M21" s="1">
        <v>20918.68</v>
      </c>
      <c r="N21" s="1">
        <v>700</v>
      </c>
      <c r="O21" s="33">
        <v>11082.28</v>
      </c>
      <c r="Q21" s="1">
        <v>12500</v>
      </c>
      <c r="S21" s="1">
        <v>15121.67</v>
      </c>
      <c r="U21" s="1">
        <v>13463.04</v>
      </c>
      <c r="W21" s="1">
        <v>16373.87</v>
      </c>
      <c r="X21" s="1"/>
      <c r="Y21" s="48">
        <v>10000</v>
      </c>
      <c r="AA21" s="117">
        <v>5730.68</v>
      </c>
    </row>
    <row r="22" spans="1:27" x14ac:dyDescent="0.3">
      <c r="A22" t="s">
        <v>17</v>
      </c>
      <c r="C22" t="s">
        <v>18</v>
      </c>
      <c r="E22" s="1">
        <v>4869.8100000000004</v>
      </c>
      <c r="G22" s="1">
        <v>3620.14</v>
      </c>
      <c r="I22" s="1">
        <v>222.97</v>
      </c>
      <c r="K22" s="1">
        <v>8261.75</v>
      </c>
      <c r="M22" s="1">
        <v>4573.67</v>
      </c>
      <c r="N22" s="1">
        <v>150</v>
      </c>
      <c r="O22" s="33">
        <v>983.3</v>
      </c>
      <c r="Q22" s="1">
        <v>0</v>
      </c>
      <c r="S22" s="1">
        <v>2482.1799999999998</v>
      </c>
      <c r="U22" s="1">
        <v>865.6</v>
      </c>
      <c r="W22" s="1"/>
      <c r="X22" s="1"/>
      <c r="AA22" s="117">
        <v>0</v>
      </c>
    </row>
    <row r="23" spans="1:27" x14ac:dyDescent="0.3">
      <c r="A23" t="s">
        <v>599</v>
      </c>
      <c r="C23" t="s">
        <v>600</v>
      </c>
      <c r="E23" s="1">
        <v>0</v>
      </c>
      <c r="G23" s="1">
        <v>0</v>
      </c>
      <c r="I23" s="1">
        <v>0</v>
      </c>
      <c r="K23" s="1">
        <v>2639.84</v>
      </c>
      <c r="M23" s="1">
        <v>2052.6999999999998</v>
      </c>
      <c r="N23" s="1">
        <v>250</v>
      </c>
      <c r="O23" s="33">
        <v>2093.5</v>
      </c>
      <c r="Q23" s="1">
        <v>0</v>
      </c>
      <c r="S23" s="1">
        <v>2947.82</v>
      </c>
      <c r="U23" s="1"/>
      <c r="W23" s="1">
        <v>6507.02</v>
      </c>
      <c r="X23" s="1"/>
      <c r="AA23" s="117">
        <v>0</v>
      </c>
    </row>
    <row r="24" spans="1:27" x14ac:dyDescent="0.3">
      <c r="A24" t="s">
        <v>19</v>
      </c>
      <c r="C24" t="s">
        <v>20</v>
      </c>
      <c r="E24" s="1">
        <v>12656.9</v>
      </c>
      <c r="G24" s="1">
        <v>17702.919999999998</v>
      </c>
      <c r="I24" s="1">
        <v>18695.150000000001</v>
      </c>
      <c r="K24" s="1">
        <v>43556.59</v>
      </c>
      <c r="M24" s="1">
        <v>48763.38</v>
      </c>
      <c r="N24" s="1">
        <v>1500</v>
      </c>
      <c r="O24" s="33">
        <v>33769.72</v>
      </c>
      <c r="Q24" s="1">
        <v>31577.02</v>
      </c>
      <c r="S24" s="1">
        <v>82026.03</v>
      </c>
      <c r="U24" s="1">
        <v>37239.519999999997</v>
      </c>
      <c r="W24" s="1">
        <v>93388.52</v>
      </c>
      <c r="X24" s="1"/>
      <c r="Y24" s="48">
        <v>55000</v>
      </c>
      <c r="AA24" s="117">
        <v>8523.07</v>
      </c>
    </row>
    <row r="25" spans="1:27" x14ac:dyDescent="0.3">
      <c r="A25" t="s">
        <v>21</v>
      </c>
      <c r="C25" t="s">
        <v>22</v>
      </c>
      <c r="E25" s="1">
        <v>3547.25</v>
      </c>
      <c r="G25" s="1">
        <v>5725</v>
      </c>
      <c r="I25" s="1">
        <v>30950</v>
      </c>
      <c r="K25" s="1">
        <v>24492</v>
      </c>
      <c r="M25" s="1">
        <v>34561.5</v>
      </c>
      <c r="N25" s="1">
        <v>12000</v>
      </c>
      <c r="O25" s="33">
        <v>32250</v>
      </c>
      <c r="Q25" s="1">
        <v>34000</v>
      </c>
      <c r="S25" s="1">
        <v>31510</v>
      </c>
      <c r="U25" s="1">
        <v>32540</v>
      </c>
      <c r="W25" s="1">
        <v>44200</v>
      </c>
      <c r="X25" s="1"/>
      <c r="Y25" s="48">
        <v>30000</v>
      </c>
      <c r="AA25" s="117">
        <v>17425</v>
      </c>
    </row>
    <row r="26" spans="1:27" x14ac:dyDescent="0.3">
      <c r="A26" t="s">
        <v>23</v>
      </c>
      <c r="C26" t="s">
        <v>24</v>
      </c>
      <c r="E26" s="1">
        <v>14987.9</v>
      </c>
      <c r="G26" s="1">
        <v>13915.47</v>
      </c>
      <c r="I26" s="1">
        <v>15431.53</v>
      </c>
      <c r="K26" s="1">
        <v>15520.54</v>
      </c>
      <c r="M26" s="1">
        <v>12008.42</v>
      </c>
      <c r="N26" s="1">
        <v>3000</v>
      </c>
      <c r="O26" s="33">
        <v>1623.94</v>
      </c>
      <c r="Q26" s="1">
        <v>1000</v>
      </c>
      <c r="S26" s="1">
        <v>5825.4</v>
      </c>
      <c r="U26" s="1">
        <v>793.91</v>
      </c>
      <c r="W26" s="1">
        <v>2162.8000000000002</v>
      </c>
      <c r="X26" s="1"/>
      <c r="Y26" s="48">
        <v>1000</v>
      </c>
      <c r="AA26" s="117">
        <v>590.47</v>
      </c>
    </row>
    <row r="27" spans="1:27" x14ac:dyDescent="0.3">
      <c r="A27" t="s">
        <v>25</v>
      </c>
      <c r="C27" t="s">
        <v>26</v>
      </c>
      <c r="E27" s="1">
        <v>180.11</v>
      </c>
      <c r="G27" s="1">
        <v>132.74</v>
      </c>
      <c r="I27" s="1">
        <v>111.48</v>
      </c>
      <c r="K27" s="1">
        <v>136.28</v>
      </c>
      <c r="M27" s="1">
        <v>117.98</v>
      </c>
      <c r="N27" s="1">
        <v>0</v>
      </c>
      <c r="O27" s="33">
        <v>80.98</v>
      </c>
      <c r="Q27" s="1">
        <v>75</v>
      </c>
      <c r="S27" s="1">
        <v>93.2</v>
      </c>
      <c r="U27" s="1">
        <v>89.72</v>
      </c>
      <c r="W27" s="1">
        <v>75.290000000000006</v>
      </c>
      <c r="X27" s="1"/>
      <c r="Y27" s="48">
        <v>75</v>
      </c>
      <c r="AA27" s="117">
        <v>48.93</v>
      </c>
    </row>
    <row r="28" spans="1:27" x14ac:dyDescent="0.3">
      <c r="A28" t="s">
        <v>601</v>
      </c>
      <c r="C28" t="s">
        <v>602</v>
      </c>
      <c r="E28" s="1">
        <v>116</v>
      </c>
      <c r="G28" s="1">
        <v>2198</v>
      </c>
      <c r="I28" s="1">
        <v>4583</v>
      </c>
      <c r="K28" s="1">
        <v>4357</v>
      </c>
      <c r="M28" s="1">
        <v>6370</v>
      </c>
      <c r="N28" s="1">
        <v>20000</v>
      </c>
      <c r="O28" s="33">
        <v>5461</v>
      </c>
      <c r="Q28" s="1">
        <v>8881</v>
      </c>
      <c r="S28" s="1">
        <v>9973</v>
      </c>
      <c r="U28" s="1">
        <v>9567.27</v>
      </c>
      <c r="W28" s="1">
        <v>7248.71</v>
      </c>
      <c r="X28" s="1"/>
      <c r="Y28" s="48">
        <v>10000</v>
      </c>
      <c r="AA28" s="117">
        <v>4801.84</v>
      </c>
    </row>
    <row r="29" spans="1:27" x14ac:dyDescent="0.3">
      <c r="A29" t="s">
        <v>27</v>
      </c>
      <c r="C29" t="s">
        <v>28</v>
      </c>
      <c r="E29" s="1">
        <v>0</v>
      </c>
      <c r="G29" s="1">
        <v>0</v>
      </c>
      <c r="I29" s="1">
        <v>0</v>
      </c>
      <c r="K29" s="1">
        <v>2689</v>
      </c>
      <c r="M29" s="1">
        <v>4253</v>
      </c>
      <c r="N29" s="1">
        <v>22000</v>
      </c>
      <c r="O29" s="33">
        <v>3800</v>
      </c>
      <c r="Q29" s="1">
        <v>380</v>
      </c>
      <c r="S29" s="1">
        <v>7192</v>
      </c>
      <c r="U29" s="1">
        <v>6517.92</v>
      </c>
      <c r="W29" s="1">
        <v>6173.33</v>
      </c>
      <c r="X29" s="1"/>
      <c r="Y29" s="48">
        <v>2000</v>
      </c>
      <c r="AA29" s="117">
        <v>5378.41</v>
      </c>
    </row>
    <row r="30" spans="1:27" x14ac:dyDescent="0.3">
      <c r="A30" t="s">
        <v>1289</v>
      </c>
      <c r="C30" t="s">
        <v>1290</v>
      </c>
      <c r="E30" s="1"/>
      <c r="G30" s="1"/>
      <c r="I30" s="1"/>
      <c r="K30" s="1"/>
      <c r="M30" s="1"/>
      <c r="N30" s="1"/>
      <c r="O30" s="33"/>
      <c r="Q30" s="1"/>
      <c r="S30" s="1"/>
      <c r="U30" s="1"/>
      <c r="W30" s="1">
        <v>591.96</v>
      </c>
      <c r="X30" s="1"/>
      <c r="Y30" s="48"/>
      <c r="AA30" s="117"/>
    </row>
    <row r="31" spans="1:27" x14ac:dyDescent="0.3">
      <c r="A31" t="s">
        <v>29</v>
      </c>
      <c r="C31" t="s">
        <v>30</v>
      </c>
      <c r="E31" s="1">
        <v>33737.300000000003</v>
      </c>
      <c r="G31" s="1">
        <v>42805.31</v>
      </c>
      <c r="I31" s="1">
        <v>57906.68</v>
      </c>
      <c r="K31" s="1">
        <v>55273.65</v>
      </c>
      <c r="M31" s="1">
        <v>35316.449999999997</v>
      </c>
      <c r="N31" s="1">
        <v>15000</v>
      </c>
      <c r="O31" s="33">
        <v>34740</v>
      </c>
      <c r="Q31" s="1">
        <v>29107.64</v>
      </c>
      <c r="S31" s="1">
        <v>29175.23</v>
      </c>
      <c r="U31" s="1">
        <v>26967.08</v>
      </c>
      <c r="W31" s="1">
        <v>29178.05</v>
      </c>
      <c r="X31" s="1"/>
      <c r="Y31" s="48">
        <v>25000</v>
      </c>
      <c r="AA31" s="117">
        <v>33167.480000000003</v>
      </c>
    </row>
    <row r="32" spans="1:27" x14ac:dyDescent="0.3">
      <c r="A32" t="s">
        <v>651</v>
      </c>
      <c r="C32" t="s">
        <v>652</v>
      </c>
      <c r="E32" s="1"/>
      <c r="G32" s="1"/>
      <c r="I32" s="1"/>
      <c r="K32" s="1"/>
      <c r="M32" s="1"/>
      <c r="N32" s="1"/>
      <c r="O32" s="33">
        <v>447.32</v>
      </c>
      <c r="Q32" s="1"/>
      <c r="S32" s="1">
        <v>719.73</v>
      </c>
      <c r="U32" s="1">
        <v>863.25</v>
      </c>
      <c r="W32" s="1">
        <v>820.4</v>
      </c>
      <c r="X32" s="1"/>
      <c r="Y32" s="48">
        <v>0</v>
      </c>
      <c r="AA32" s="117">
        <v>0</v>
      </c>
    </row>
    <row r="33" spans="1:27" x14ac:dyDescent="0.3">
      <c r="A33" t="s">
        <v>31</v>
      </c>
      <c r="C33" t="s">
        <v>32</v>
      </c>
      <c r="E33" s="1">
        <v>26107</v>
      </c>
      <c r="G33" s="1">
        <v>23497</v>
      </c>
      <c r="I33" s="1">
        <v>12604.08</v>
      </c>
      <c r="K33" s="11">
        <v>11067</v>
      </c>
      <c r="M33" s="1">
        <v>0</v>
      </c>
      <c r="N33" s="1">
        <v>100</v>
      </c>
      <c r="O33" s="33">
        <v>2514</v>
      </c>
      <c r="Q33" s="1">
        <v>2500</v>
      </c>
      <c r="S33" s="1">
        <v>7396.48</v>
      </c>
      <c r="U33" s="1">
        <v>11945</v>
      </c>
      <c r="W33" s="1">
        <v>12254.38</v>
      </c>
      <c r="X33" s="1"/>
      <c r="Y33" s="48">
        <v>3000</v>
      </c>
      <c r="AA33" s="117">
        <v>3605</v>
      </c>
    </row>
    <row r="34" spans="1:27" x14ac:dyDescent="0.3">
      <c r="A34" t="s">
        <v>1291</v>
      </c>
      <c r="C34" t="s">
        <v>1246</v>
      </c>
      <c r="E34" s="1"/>
      <c r="G34" s="1"/>
      <c r="I34" s="1"/>
      <c r="K34" s="11"/>
      <c r="M34" s="1"/>
      <c r="N34" s="1"/>
      <c r="O34" s="33"/>
      <c r="Q34" s="1"/>
      <c r="S34" s="1"/>
      <c r="U34" s="1">
        <v>23121.49</v>
      </c>
      <c r="W34" s="1">
        <v>23975.9</v>
      </c>
      <c r="X34" s="1"/>
      <c r="Y34" s="48"/>
      <c r="AA34" s="117">
        <v>0</v>
      </c>
    </row>
    <row r="35" spans="1:27" x14ac:dyDescent="0.3">
      <c r="A35" t="s">
        <v>33</v>
      </c>
      <c r="C35" t="s">
        <v>34</v>
      </c>
      <c r="E35" s="1">
        <v>700678.73</v>
      </c>
      <c r="G35" s="1">
        <v>691543.32</v>
      </c>
      <c r="I35" s="1">
        <v>812086.71</v>
      </c>
      <c r="K35" s="12">
        <v>874156.13</v>
      </c>
      <c r="M35" s="1">
        <v>869624.47</v>
      </c>
      <c r="N35" s="1">
        <v>4000</v>
      </c>
      <c r="O35" s="33">
        <v>966396.35</v>
      </c>
      <c r="Q35" s="1">
        <v>917492.54</v>
      </c>
      <c r="S35" s="1">
        <v>948271.22</v>
      </c>
      <c r="U35" s="1">
        <v>1134984.48</v>
      </c>
      <c r="W35" s="1">
        <v>1199262.4099999999</v>
      </c>
      <c r="X35" s="1"/>
      <c r="Y35" s="48">
        <v>1089343</v>
      </c>
      <c r="Z35" s="1"/>
      <c r="AA35" s="117">
        <v>535390.79</v>
      </c>
    </row>
    <row r="36" spans="1:27" x14ac:dyDescent="0.3">
      <c r="A36" t="s">
        <v>567</v>
      </c>
      <c r="C36" t="s">
        <v>568</v>
      </c>
      <c r="E36" s="1">
        <v>0</v>
      </c>
      <c r="G36" s="1">
        <v>0</v>
      </c>
      <c r="I36" s="1">
        <v>1089.99</v>
      </c>
      <c r="K36" s="11">
        <v>882.92</v>
      </c>
      <c r="M36" s="1">
        <v>1811.75</v>
      </c>
      <c r="N36" s="1">
        <v>2000</v>
      </c>
      <c r="O36" s="33">
        <v>847.07</v>
      </c>
      <c r="Q36" s="1">
        <v>847.07</v>
      </c>
      <c r="S36" s="1">
        <v>1627.97</v>
      </c>
      <c r="U36" s="1">
        <v>3339.16</v>
      </c>
      <c r="W36" s="1">
        <v>2556.8200000000002</v>
      </c>
      <c r="X36" s="1"/>
      <c r="Y36" s="48">
        <v>2500</v>
      </c>
      <c r="AA36" s="117">
        <v>2563.79</v>
      </c>
    </row>
    <row r="37" spans="1:27" x14ac:dyDescent="0.3">
      <c r="A37" t="s">
        <v>565</v>
      </c>
      <c r="C37" t="s">
        <v>566</v>
      </c>
      <c r="E37" s="1">
        <v>0</v>
      </c>
      <c r="G37" s="1">
        <v>0</v>
      </c>
      <c r="I37" s="1">
        <v>3000</v>
      </c>
      <c r="K37" s="1">
        <v>3000</v>
      </c>
      <c r="M37" s="1">
        <v>3500</v>
      </c>
      <c r="N37" s="1">
        <v>50000</v>
      </c>
      <c r="O37" s="33">
        <v>3000</v>
      </c>
      <c r="Q37" s="1">
        <v>3500</v>
      </c>
      <c r="S37" s="1">
        <v>3500</v>
      </c>
      <c r="U37" s="1">
        <v>3500</v>
      </c>
      <c r="W37" s="1">
        <v>4500</v>
      </c>
      <c r="X37" s="1"/>
      <c r="Y37" s="48">
        <v>3500</v>
      </c>
      <c r="AA37" s="117">
        <v>3350</v>
      </c>
    </row>
    <row r="38" spans="1:27" x14ac:dyDescent="0.3">
      <c r="A38" t="s">
        <v>1292</v>
      </c>
      <c r="C38" t="s">
        <v>1245</v>
      </c>
      <c r="E38" s="1"/>
      <c r="G38" s="1"/>
      <c r="I38" s="1"/>
      <c r="K38" s="1"/>
      <c r="M38" s="1"/>
      <c r="N38" s="1"/>
      <c r="O38" s="33"/>
      <c r="Q38" s="1"/>
      <c r="S38" s="1"/>
      <c r="U38" s="1">
        <v>18800</v>
      </c>
      <c r="W38" s="1">
        <v>19400</v>
      </c>
      <c r="X38" s="1"/>
      <c r="Y38" s="48"/>
      <c r="AA38" s="117"/>
    </row>
    <row r="39" spans="1:27" x14ac:dyDescent="0.3">
      <c r="A39" t="s">
        <v>660</v>
      </c>
      <c r="C39" t="s">
        <v>661</v>
      </c>
      <c r="E39" s="1"/>
      <c r="G39" s="1"/>
      <c r="I39" s="1"/>
      <c r="K39" s="1"/>
      <c r="M39" s="1"/>
      <c r="N39" s="1"/>
      <c r="O39" s="33">
        <v>0</v>
      </c>
      <c r="Q39" s="1">
        <v>36791.82</v>
      </c>
      <c r="S39" s="1">
        <v>36791.82</v>
      </c>
      <c r="U39" s="1">
        <v>37317.410000000003</v>
      </c>
      <c r="W39" s="1">
        <v>27577.439999999999</v>
      </c>
      <c r="X39" s="1"/>
      <c r="Y39" s="48">
        <v>25000</v>
      </c>
      <c r="AA39" s="117">
        <v>0</v>
      </c>
    </row>
    <row r="40" spans="1:27" x14ac:dyDescent="0.3">
      <c r="A40" t="s">
        <v>653</v>
      </c>
      <c r="C40" t="s">
        <v>654</v>
      </c>
      <c r="E40" s="1"/>
      <c r="G40" s="1"/>
      <c r="I40" s="1"/>
      <c r="K40" s="1"/>
      <c r="M40" s="1"/>
      <c r="N40" s="1"/>
      <c r="O40" s="33">
        <v>-19120.490000000002</v>
      </c>
      <c r="Q40" s="1"/>
      <c r="S40" s="1">
        <v>-1443.11</v>
      </c>
      <c r="U40" s="1">
        <v>-6029.39</v>
      </c>
      <c r="W40" s="1">
        <v>0</v>
      </c>
      <c r="X40" s="1"/>
      <c r="Y40" s="48">
        <v>0</v>
      </c>
      <c r="AA40" s="117">
        <v>-6029.39</v>
      </c>
    </row>
    <row r="41" spans="1:27" x14ac:dyDescent="0.3">
      <c r="A41" t="s">
        <v>404</v>
      </c>
      <c r="C41" t="s">
        <v>630</v>
      </c>
      <c r="E41" s="1">
        <v>-8972.51</v>
      </c>
      <c r="G41" s="1">
        <v>0</v>
      </c>
      <c r="I41" s="1">
        <v>0</v>
      </c>
      <c r="K41" s="1">
        <v>0</v>
      </c>
      <c r="M41" s="1">
        <v>27478.799999999999</v>
      </c>
      <c r="N41" s="1">
        <v>0</v>
      </c>
      <c r="O41" s="33">
        <v>-6160.11</v>
      </c>
      <c r="Q41" s="1"/>
      <c r="S41" s="1">
        <v>0</v>
      </c>
      <c r="U41" s="1">
        <v>-5210.13</v>
      </c>
      <c r="W41" s="1"/>
      <c r="X41" s="1"/>
      <c r="Y41" s="48">
        <v>0</v>
      </c>
      <c r="AA41" s="117">
        <v>-5210.13</v>
      </c>
    </row>
    <row r="42" spans="1:27" x14ac:dyDescent="0.3">
      <c r="A42" t="s">
        <v>1428</v>
      </c>
      <c r="C42" t="s">
        <v>1177</v>
      </c>
      <c r="E42" s="1"/>
      <c r="G42" s="1"/>
      <c r="I42" s="1"/>
      <c r="K42" s="1"/>
      <c r="M42" s="1"/>
      <c r="N42" s="1"/>
      <c r="O42" s="33">
        <v>0</v>
      </c>
      <c r="Q42" s="1"/>
      <c r="S42" s="1"/>
      <c r="U42" s="1"/>
      <c r="W42" s="1">
        <v>591.96</v>
      </c>
      <c r="X42" s="1"/>
      <c r="Y42" s="48"/>
      <c r="AA42" s="117"/>
    </row>
    <row r="43" spans="1:27" x14ac:dyDescent="0.3">
      <c r="A43" t="s">
        <v>35</v>
      </c>
      <c r="C43" t="s">
        <v>36</v>
      </c>
      <c r="E43" s="1">
        <v>5201.08</v>
      </c>
      <c r="G43" s="1">
        <v>4100</v>
      </c>
      <c r="I43" s="1">
        <v>8063</v>
      </c>
      <c r="K43" s="1">
        <v>8500</v>
      </c>
      <c r="M43" s="1">
        <v>5400</v>
      </c>
      <c r="N43" s="1">
        <v>864424.48</v>
      </c>
      <c r="O43" s="33">
        <v>6019.9</v>
      </c>
      <c r="Q43" s="1">
        <v>6019.9</v>
      </c>
      <c r="S43" s="1">
        <v>5400</v>
      </c>
      <c r="U43" s="1">
        <v>6914.95</v>
      </c>
      <c r="W43" s="1">
        <v>9931.9500000000007</v>
      </c>
      <c r="X43" s="1"/>
      <c r="Y43" s="48">
        <v>8000</v>
      </c>
      <c r="AA43" s="117">
        <v>6678.98</v>
      </c>
    </row>
    <row r="44" spans="1:27" x14ac:dyDescent="0.3">
      <c r="A44" t="s">
        <v>37</v>
      </c>
      <c r="C44" t="s">
        <v>38</v>
      </c>
      <c r="E44" s="1">
        <v>5625</v>
      </c>
      <c r="G44" s="1">
        <v>5868</v>
      </c>
      <c r="I44" s="1">
        <v>5927</v>
      </c>
      <c r="K44" s="1">
        <v>5569</v>
      </c>
      <c r="M44" s="1">
        <v>5275</v>
      </c>
      <c r="N44" s="1">
        <v>800</v>
      </c>
      <c r="O44" s="33">
        <v>4806</v>
      </c>
      <c r="Q44" s="1">
        <v>4806</v>
      </c>
      <c r="S44" s="1">
        <v>4602</v>
      </c>
      <c r="U44" s="1">
        <v>4776</v>
      </c>
      <c r="W44" s="1">
        <v>4848</v>
      </c>
      <c r="X44" s="1"/>
      <c r="Y44" s="48">
        <v>4000</v>
      </c>
      <c r="AA44" s="117">
        <v>5073</v>
      </c>
    </row>
    <row r="45" spans="1:27" x14ac:dyDescent="0.3">
      <c r="A45" t="s">
        <v>405</v>
      </c>
      <c r="C45" t="s">
        <v>406</v>
      </c>
      <c r="E45" s="1">
        <v>225</v>
      </c>
      <c r="G45" s="1">
        <v>0</v>
      </c>
      <c r="I45" s="1">
        <v>0</v>
      </c>
      <c r="K45" s="1">
        <v>150</v>
      </c>
      <c r="M45" s="1">
        <v>486.79</v>
      </c>
      <c r="N45" s="1">
        <v>3000</v>
      </c>
      <c r="O45" s="33">
        <v>0</v>
      </c>
      <c r="Q45" s="1">
        <v>0</v>
      </c>
      <c r="S45" s="1"/>
      <c r="U45" s="1">
        <v>0</v>
      </c>
      <c r="W45" s="1">
        <v>0</v>
      </c>
      <c r="X45" s="1"/>
      <c r="Y45" s="48">
        <v>0</v>
      </c>
      <c r="AA45" s="117">
        <v>0</v>
      </c>
    </row>
    <row r="46" spans="1:27" x14ac:dyDescent="0.3">
      <c r="A46" t="s">
        <v>39</v>
      </c>
      <c r="C46" t="s">
        <v>40</v>
      </c>
      <c r="E46" s="1">
        <v>0</v>
      </c>
      <c r="G46" s="1">
        <v>300</v>
      </c>
      <c r="I46" s="1">
        <v>0</v>
      </c>
      <c r="K46" s="1">
        <v>3129.17</v>
      </c>
      <c r="M46" s="1">
        <v>975</v>
      </c>
      <c r="N46" s="1">
        <v>0</v>
      </c>
      <c r="O46" s="33">
        <v>0</v>
      </c>
      <c r="Q46" s="1">
        <v>447.32</v>
      </c>
      <c r="S46" s="1"/>
      <c r="U46" s="1">
        <v>0</v>
      </c>
      <c r="W46" s="1">
        <v>0</v>
      </c>
      <c r="X46" s="1"/>
      <c r="Y46" s="48">
        <v>0</v>
      </c>
      <c r="AA46" s="117">
        <v>0</v>
      </c>
    </row>
    <row r="47" spans="1:27" x14ac:dyDescent="0.3">
      <c r="A47" t="s">
        <v>1350</v>
      </c>
      <c r="C47" t="s">
        <v>1351</v>
      </c>
      <c r="E47" s="1"/>
      <c r="G47" s="1"/>
      <c r="I47" s="1"/>
      <c r="K47" s="1"/>
      <c r="M47" s="1"/>
      <c r="N47" s="1"/>
      <c r="O47" s="33"/>
      <c r="Q47" s="1"/>
      <c r="S47" s="1"/>
      <c r="U47" s="1"/>
      <c r="W47" s="1"/>
      <c r="X47" s="1"/>
      <c r="Y47" s="48">
        <v>201691.18</v>
      </c>
      <c r="AA47" s="117">
        <v>201691.18</v>
      </c>
    </row>
    <row r="48" spans="1:27" x14ac:dyDescent="0.3">
      <c r="A48" t="s">
        <v>407</v>
      </c>
      <c r="C48" t="s">
        <v>408</v>
      </c>
      <c r="E48" s="1">
        <v>1252</v>
      </c>
      <c r="G48" s="1">
        <v>0</v>
      </c>
      <c r="I48" s="1">
        <v>0</v>
      </c>
      <c r="K48" s="1">
        <v>0</v>
      </c>
      <c r="M48" s="1">
        <v>0</v>
      </c>
      <c r="N48" s="1">
        <v>7500</v>
      </c>
      <c r="O48" s="33">
        <v>0</v>
      </c>
      <c r="Q48" s="1">
        <v>0</v>
      </c>
      <c r="S48" s="1">
        <v>0</v>
      </c>
      <c r="U48" s="1">
        <v>0</v>
      </c>
      <c r="W48" s="1">
        <v>0</v>
      </c>
      <c r="X48" s="1"/>
      <c r="AA48" s="117">
        <v>0</v>
      </c>
    </row>
    <row r="49" spans="1:27" x14ac:dyDescent="0.3">
      <c r="A49" t="s">
        <v>1441</v>
      </c>
      <c r="C49" t="s">
        <v>1442</v>
      </c>
      <c r="E49" s="1"/>
      <c r="G49" s="1"/>
      <c r="I49" s="1"/>
      <c r="K49" s="1"/>
      <c r="M49" s="1"/>
      <c r="N49" s="1"/>
      <c r="O49" s="33"/>
      <c r="Q49" s="1"/>
      <c r="S49" s="1"/>
      <c r="U49" s="1"/>
      <c r="W49" s="1"/>
      <c r="X49" s="1"/>
      <c r="AA49" s="117">
        <v>1797.95</v>
      </c>
    </row>
    <row r="50" spans="1:27" x14ac:dyDescent="0.3">
      <c r="A50" t="s">
        <v>655</v>
      </c>
      <c r="C50" t="s">
        <v>41</v>
      </c>
      <c r="E50" s="1"/>
      <c r="G50" s="1"/>
      <c r="I50" s="1"/>
      <c r="K50" s="1"/>
      <c r="M50" s="1"/>
      <c r="N50" s="1"/>
      <c r="O50" s="33">
        <v>6543.85</v>
      </c>
      <c r="Q50" s="1">
        <v>1815.95</v>
      </c>
      <c r="S50" s="1">
        <v>29.85</v>
      </c>
      <c r="U50" s="1"/>
      <c r="W50" s="1"/>
      <c r="X50" s="1"/>
      <c r="Y50" s="48">
        <v>0</v>
      </c>
      <c r="AA50" s="117">
        <v>0</v>
      </c>
    </row>
    <row r="51" spans="1:27" x14ac:dyDescent="0.3">
      <c r="A51" t="s">
        <v>42</v>
      </c>
      <c r="C51" t="s">
        <v>43</v>
      </c>
      <c r="E51" s="1">
        <v>17145</v>
      </c>
      <c r="G51" s="1">
        <v>15149</v>
      </c>
      <c r="I51" s="1">
        <v>15103</v>
      </c>
      <c r="K51" s="1">
        <v>15210</v>
      </c>
      <c r="M51" s="1">
        <v>15437</v>
      </c>
      <c r="N51" s="1">
        <v>0</v>
      </c>
      <c r="O51" s="33">
        <v>16717</v>
      </c>
      <c r="Q51" s="1">
        <v>18561</v>
      </c>
      <c r="S51" s="1">
        <v>18561</v>
      </c>
      <c r="U51" s="1">
        <v>17780</v>
      </c>
      <c r="W51" s="1">
        <v>10750</v>
      </c>
      <c r="X51" s="1"/>
      <c r="Y51" s="48">
        <v>11000</v>
      </c>
      <c r="AA51" s="117">
        <v>0</v>
      </c>
    </row>
    <row r="52" spans="1:27" x14ac:dyDescent="0.3">
      <c r="A52" t="s">
        <v>44</v>
      </c>
      <c r="C52" t="s">
        <v>45</v>
      </c>
      <c r="E52" s="1">
        <v>22521</v>
      </c>
      <c r="G52" s="1">
        <v>20259</v>
      </c>
      <c r="I52" s="1">
        <v>17158</v>
      </c>
      <c r="K52" s="1">
        <v>14689</v>
      </c>
      <c r="M52" s="1">
        <v>12490</v>
      </c>
      <c r="N52" s="1">
        <v>3000</v>
      </c>
      <c r="O52" s="33">
        <v>11737</v>
      </c>
      <c r="Q52" s="1">
        <v>11205</v>
      </c>
      <c r="S52" s="1">
        <v>11205</v>
      </c>
      <c r="U52" s="1">
        <v>16614</v>
      </c>
      <c r="W52" s="1">
        <v>16414</v>
      </c>
      <c r="X52" s="1"/>
      <c r="Y52" s="96">
        <v>10450</v>
      </c>
      <c r="AA52" s="117">
        <v>8207</v>
      </c>
    </row>
    <row r="53" spans="1:27" x14ac:dyDescent="0.3">
      <c r="A53" t="s">
        <v>593</v>
      </c>
      <c r="C53" t="s">
        <v>594</v>
      </c>
      <c r="E53" s="1">
        <v>0</v>
      </c>
      <c r="G53" s="1">
        <v>0</v>
      </c>
      <c r="I53" s="1">
        <v>0</v>
      </c>
      <c r="K53" s="1">
        <v>2808.41</v>
      </c>
      <c r="M53" s="1">
        <v>500</v>
      </c>
      <c r="N53" s="1">
        <v>0</v>
      </c>
      <c r="O53" s="33">
        <v>0</v>
      </c>
      <c r="Q53" s="1">
        <v>0</v>
      </c>
      <c r="S53" s="1">
        <v>0</v>
      </c>
      <c r="U53" s="1">
        <v>0</v>
      </c>
      <c r="W53" s="1">
        <v>0</v>
      </c>
      <c r="X53" s="1"/>
      <c r="Y53" s="48">
        <v>0</v>
      </c>
      <c r="AA53" s="117">
        <v>0</v>
      </c>
    </row>
    <row r="54" spans="1:27" x14ac:dyDescent="0.3">
      <c r="A54" t="s">
        <v>409</v>
      </c>
      <c r="C54" t="s">
        <v>410</v>
      </c>
      <c r="E54" s="1">
        <v>75</v>
      </c>
      <c r="G54" s="1">
        <v>0</v>
      </c>
      <c r="I54" s="1">
        <v>0</v>
      </c>
      <c r="K54" s="1">
        <v>1725</v>
      </c>
      <c r="M54" s="1">
        <v>1525</v>
      </c>
      <c r="N54" s="1">
        <v>0</v>
      </c>
      <c r="O54" s="33">
        <v>1608</v>
      </c>
      <c r="Q54" s="1">
        <v>975</v>
      </c>
      <c r="S54" s="1"/>
      <c r="U54" s="1">
        <v>0</v>
      </c>
      <c r="W54" s="1">
        <v>0</v>
      </c>
      <c r="X54" s="1"/>
      <c r="AA54" s="117">
        <v>0</v>
      </c>
    </row>
    <row r="55" spans="1:27" x14ac:dyDescent="0.3">
      <c r="A55" t="s">
        <v>1293</v>
      </c>
      <c r="C55" t="s">
        <v>821</v>
      </c>
      <c r="E55" s="1"/>
      <c r="G55" s="1"/>
      <c r="I55" s="1"/>
      <c r="K55" s="1"/>
      <c r="M55" s="1"/>
      <c r="N55" s="1"/>
      <c r="O55" s="33">
        <v>0</v>
      </c>
      <c r="Q55" s="1"/>
      <c r="S55" s="1">
        <v>9669.43</v>
      </c>
      <c r="U55" s="1">
        <v>9804</v>
      </c>
      <c r="W55" s="1">
        <v>9804</v>
      </c>
      <c r="X55" s="1"/>
      <c r="AA55" s="117">
        <v>326.8</v>
      </c>
    </row>
    <row r="56" spans="1:27" x14ac:dyDescent="0.3">
      <c r="A56" t="s">
        <v>46</v>
      </c>
      <c r="C56" t="s">
        <v>47</v>
      </c>
      <c r="E56" s="1">
        <v>1745.95</v>
      </c>
      <c r="G56" s="1">
        <v>3510.72</v>
      </c>
      <c r="I56" s="1">
        <v>1094.22</v>
      </c>
      <c r="K56" s="1">
        <v>1708</v>
      </c>
      <c r="M56" s="1">
        <v>3877</v>
      </c>
      <c r="N56" s="1">
        <v>15437</v>
      </c>
      <c r="O56" s="33">
        <v>2170.4899999999998</v>
      </c>
      <c r="Q56" s="1">
        <v>2366</v>
      </c>
      <c r="S56" s="1">
        <v>1871.5</v>
      </c>
      <c r="U56" s="1">
        <v>2089.94</v>
      </c>
      <c r="W56" s="1">
        <v>184.99</v>
      </c>
      <c r="X56" s="1"/>
      <c r="Y56" s="117">
        <v>1000</v>
      </c>
      <c r="AA56" s="117">
        <v>0</v>
      </c>
    </row>
    <row r="57" spans="1:27" x14ac:dyDescent="0.3">
      <c r="A57" t="s">
        <v>48</v>
      </c>
      <c r="C57" t="s">
        <v>49</v>
      </c>
      <c r="E57" s="1">
        <v>-30000</v>
      </c>
      <c r="G57" s="1">
        <v>-60000</v>
      </c>
      <c r="I57" s="1">
        <v>-70000</v>
      </c>
      <c r="K57" s="1">
        <v>-50000</v>
      </c>
      <c r="M57" s="1">
        <v>-50000</v>
      </c>
      <c r="N57" s="1">
        <v>12415</v>
      </c>
      <c r="O57" s="33">
        <v>-50000</v>
      </c>
      <c r="Q57" s="1">
        <v>-250000</v>
      </c>
      <c r="S57" s="1">
        <v>-250000</v>
      </c>
      <c r="U57" s="1">
        <v>-85000</v>
      </c>
      <c r="W57" s="1">
        <v>-75000</v>
      </c>
      <c r="X57" s="1"/>
      <c r="Y57" s="117">
        <v>-75000</v>
      </c>
      <c r="AA57" s="117">
        <v>0</v>
      </c>
    </row>
    <row r="58" spans="1:27" x14ac:dyDescent="0.3">
      <c r="A58" t="s">
        <v>50</v>
      </c>
      <c r="C58" t="s">
        <v>51</v>
      </c>
      <c r="E58" s="1">
        <v>-35000</v>
      </c>
      <c r="G58" s="1">
        <v>-35000</v>
      </c>
      <c r="I58" s="1">
        <v>-25000</v>
      </c>
      <c r="K58" s="1">
        <v>-50000</v>
      </c>
      <c r="M58" s="1">
        <v>-50000</v>
      </c>
      <c r="N58" s="1">
        <v>2000</v>
      </c>
      <c r="O58" s="33">
        <v>-60000</v>
      </c>
      <c r="Q58" s="1">
        <v>-60000</v>
      </c>
      <c r="S58" s="1">
        <v>-60000</v>
      </c>
      <c r="U58" s="1">
        <v>-60000</v>
      </c>
      <c r="W58" s="1">
        <v>-105000</v>
      </c>
      <c r="X58" s="1"/>
      <c r="Y58" s="117">
        <v>-100000</v>
      </c>
      <c r="AA58" s="117">
        <v>0</v>
      </c>
    </row>
    <row r="59" spans="1:27" x14ac:dyDescent="0.3">
      <c r="A59" t="s">
        <v>603</v>
      </c>
      <c r="C59" t="s">
        <v>52</v>
      </c>
      <c r="E59" s="2">
        <v>-30000</v>
      </c>
      <c r="G59" s="2">
        <v>-35000</v>
      </c>
      <c r="I59" s="2">
        <v>-20000</v>
      </c>
      <c r="K59" s="2">
        <v>-50000</v>
      </c>
      <c r="M59" s="2">
        <v>-25000</v>
      </c>
      <c r="N59" s="1">
        <v>1000</v>
      </c>
      <c r="O59" s="38">
        <v>-30000</v>
      </c>
      <c r="Q59" s="2">
        <v>-25000</v>
      </c>
      <c r="S59" s="2">
        <v>-25000</v>
      </c>
      <c r="U59" s="2">
        <v>-35000</v>
      </c>
      <c r="W59" s="2">
        <v>-35000</v>
      </c>
      <c r="X59" s="114"/>
      <c r="Y59" s="117">
        <v>-25000</v>
      </c>
      <c r="AA59" s="117">
        <v>0</v>
      </c>
    </row>
    <row r="60" spans="1:27" x14ac:dyDescent="0.3">
      <c r="C60" t="s">
        <v>395</v>
      </c>
      <c r="E60" s="2">
        <f>SUM(E10:E59)</f>
        <v>1308996.3800000004</v>
      </c>
      <c r="G60" s="2">
        <f>SUM(G10:G59)</f>
        <v>1315942.6299999997</v>
      </c>
      <c r="I60" s="2">
        <f>SUM(I10:I59)</f>
        <v>1486703.2799999998</v>
      </c>
      <c r="K60" s="15">
        <f>SUM(K10:K59)</f>
        <v>1789853.6999999997</v>
      </c>
      <c r="M60" s="2">
        <f>SUM(M10:M59)</f>
        <v>1855115.6700000002</v>
      </c>
      <c r="N60" s="1">
        <v>1000</v>
      </c>
      <c r="O60" s="40">
        <f>SUM(O9:O59)</f>
        <v>1777428.06</v>
      </c>
      <c r="Q60" s="2">
        <f>SUM(Q10:Q59)</f>
        <v>1594912.4800000002</v>
      </c>
      <c r="S60" s="2">
        <f>SUM(S9:S59)</f>
        <v>1741554.88</v>
      </c>
      <c r="U60" s="2">
        <f>SUM(U9:U59)</f>
        <v>2067014.0100000002</v>
      </c>
      <c r="W60" s="2">
        <f>SUM(W9:W56)</f>
        <v>2403600.7799999998</v>
      </c>
      <c r="X60" s="114"/>
      <c r="Y60" s="217">
        <f>SUM(Y9:Y59)</f>
        <v>2103886.2000000002</v>
      </c>
      <c r="AA60" s="217">
        <f>SUM(AA10:AA59)</f>
        <v>925317.40999999992</v>
      </c>
    </row>
    <row r="61" spans="1:27" x14ac:dyDescent="0.3">
      <c r="E61" s="114"/>
      <c r="G61" s="114"/>
      <c r="I61" s="114"/>
      <c r="K61" s="15"/>
      <c r="M61" s="114"/>
      <c r="N61" s="1"/>
      <c r="O61" s="141"/>
      <c r="Q61" s="114"/>
      <c r="S61" s="114"/>
      <c r="U61" s="114"/>
      <c r="W61" s="114"/>
      <c r="X61" s="114"/>
      <c r="Y61" s="117"/>
      <c r="AA61" s="117"/>
    </row>
    <row r="62" spans="1:27" s="5" customFormat="1" x14ac:dyDescent="0.3">
      <c r="C62" s="5" t="s">
        <v>396</v>
      </c>
      <c r="E62" s="20">
        <f>E60+E8</f>
        <v>2933224.6300000004</v>
      </c>
      <c r="G62" s="20">
        <f>G60+G8</f>
        <v>2814823.43</v>
      </c>
      <c r="I62" s="20">
        <f>I60+I8</f>
        <v>2769828.91</v>
      </c>
      <c r="K62" s="22">
        <f>K60+K8</f>
        <v>2860800.5199999996</v>
      </c>
      <c r="M62" s="20">
        <f>M60+M8</f>
        <v>3136724.6599999992</v>
      </c>
      <c r="N62" s="1">
        <v>-50000</v>
      </c>
      <c r="O62" s="39">
        <f>O60+O8</f>
        <v>3224070.89</v>
      </c>
      <c r="Q62" s="20">
        <f>Q60+Q8</f>
        <v>3263919.0600000005</v>
      </c>
      <c r="S62" s="20">
        <f>S60+S8</f>
        <v>3410561.4600000004</v>
      </c>
      <c r="U62" s="20">
        <f>U60+U8</f>
        <v>3854831.0100000002</v>
      </c>
      <c r="W62" s="20">
        <f>W60+W8</f>
        <v>4421473.7799999993</v>
      </c>
      <c r="X62" s="20"/>
      <c r="Y62" s="118">
        <f>SUM(Y60+Y8)</f>
        <v>4353389.2</v>
      </c>
      <c r="AA62" s="118">
        <f>SUM(AA8+AA60)</f>
        <v>3174820.41</v>
      </c>
    </row>
    <row r="63" spans="1:27" x14ac:dyDescent="0.3">
      <c r="K63" s="21"/>
      <c r="N63" s="1">
        <v>-50000</v>
      </c>
      <c r="AA63" s="117"/>
    </row>
    <row r="64" spans="1:27" x14ac:dyDescent="0.3">
      <c r="A64" t="s">
        <v>53</v>
      </c>
      <c r="C64" t="s">
        <v>1178</v>
      </c>
      <c r="E64" s="1">
        <v>4250</v>
      </c>
      <c r="G64" s="1">
        <v>4030</v>
      </c>
      <c r="I64" s="1">
        <v>3500</v>
      </c>
      <c r="K64" s="1">
        <v>3530</v>
      </c>
      <c r="L64" t="s">
        <v>583</v>
      </c>
      <c r="M64" s="1">
        <v>3530</v>
      </c>
      <c r="N64" s="2"/>
      <c r="O64" s="33">
        <v>3650</v>
      </c>
      <c r="P64" t="s">
        <v>583</v>
      </c>
      <c r="Q64" s="1">
        <v>3000</v>
      </c>
      <c r="S64" s="1">
        <v>2260</v>
      </c>
      <c r="T64" t="s">
        <v>583</v>
      </c>
      <c r="U64" s="1">
        <v>3452.24</v>
      </c>
      <c r="W64" s="1">
        <v>3764.77</v>
      </c>
      <c r="X64" s="1"/>
      <c r="Y64" s="48">
        <v>2000</v>
      </c>
      <c r="AA64" s="117">
        <v>166.68</v>
      </c>
    </row>
    <row r="65" spans="1:27" x14ac:dyDescent="0.3">
      <c r="A65" t="s">
        <v>54</v>
      </c>
      <c r="C65" t="s">
        <v>1179</v>
      </c>
      <c r="E65" s="1">
        <v>1320.39</v>
      </c>
      <c r="G65" s="1">
        <v>1288.6500000000001</v>
      </c>
      <c r="I65" s="1">
        <v>1185.73</v>
      </c>
      <c r="K65" s="1">
        <v>1187.0899999999999</v>
      </c>
      <c r="L65" t="s">
        <v>583</v>
      </c>
      <c r="M65" s="1">
        <v>1253.57</v>
      </c>
      <c r="O65" s="33">
        <v>1275.26</v>
      </c>
      <c r="P65" t="s">
        <v>583</v>
      </c>
      <c r="Q65" s="1">
        <v>950</v>
      </c>
      <c r="S65" s="1">
        <v>319.69</v>
      </c>
      <c r="T65" t="s">
        <v>583</v>
      </c>
      <c r="U65" s="1">
        <v>270.01</v>
      </c>
      <c r="W65" s="1">
        <v>112.03</v>
      </c>
      <c r="X65" s="1"/>
      <c r="Y65" s="117">
        <v>500</v>
      </c>
      <c r="AA65" s="117">
        <v>38.36</v>
      </c>
    </row>
    <row r="66" spans="1:27" x14ac:dyDescent="0.3">
      <c r="A66" t="s">
        <v>662</v>
      </c>
      <c r="C66" t="s">
        <v>663</v>
      </c>
      <c r="E66" s="1"/>
      <c r="G66" s="1"/>
      <c r="I66" s="1"/>
      <c r="K66" s="1"/>
      <c r="M66" s="1"/>
      <c r="O66" s="33"/>
      <c r="Q66" s="1"/>
      <c r="S66" s="1">
        <v>1315</v>
      </c>
      <c r="U66" s="1">
        <v>1050</v>
      </c>
      <c r="W66" s="1">
        <v>971.2</v>
      </c>
      <c r="X66" s="1"/>
      <c r="Y66" s="117">
        <v>1500</v>
      </c>
      <c r="AA66" s="117"/>
    </row>
    <row r="67" spans="1:27" x14ac:dyDescent="0.3">
      <c r="A67" t="s">
        <v>55</v>
      </c>
      <c r="C67" t="s">
        <v>56</v>
      </c>
      <c r="E67" s="1">
        <v>9607.5</v>
      </c>
      <c r="G67" s="1">
        <v>9750</v>
      </c>
      <c r="I67" s="1">
        <v>11316.67</v>
      </c>
      <c r="K67" s="1">
        <v>9105</v>
      </c>
      <c r="L67" t="s">
        <v>583</v>
      </c>
      <c r="M67" s="1">
        <v>9195</v>
      </c>
      <c r="O67" s="33">
        <v>9465</v>
      </c>
      <c r="P67" t="s">
        <v>583</v>
      </c>
      <c r="Q67" s="1">
        <v>9475</v>
      </c>
      <c r="S67" s="1">
        <v>9475.01</v>
      </c>
      <c r="T67" t="s">
        <v>583</v>
      </c>
      <c r="U67" s="1">
        <v>15900</v>
      </c>
      <c r="W67" s="1">
        <v>16200</v>
      </c>
      <c r="X67" s="1"/>
      <c r="Y67" s="117">
        <v>18600</v>
      </c>
      <c r="AA67" s="117">
        <v>5450</v>
      </c>
    </row>
    <row r="68" spans="1:27" x14ac:dyDescent="0.3">
      <c r="A68" t="s">
        <v>57</v>
      </c>
      <c r="C68" t="s">
        <v>58</v>
      </c>
      <c r="E68" s="1">
        <v>97.5</v>
      </c>
      <c r="G68" s="1">
        <v>337.5</v>
      </c>
      <c r="I68" s="1">
        <v>431.25</v>
      </c>
      <c r="K68" s="1">
        <v>75</v>
      </c>
      <c r="L68" t="s">
        <v>583</v>
      </c>
      <c r="M68" s="1">
        <v>150</v>
      </c>
      <c r="O68" s="33">
        <v>187.5</v>
      </c>
      <c r="P68" t="s">
        <v>583</v>
      </c>
      <c r="Q68" s="1">
        <v>200</v>
      </c>
      <c r="S68" s="1">
        <v>42.5</v>
      </c>
      <c r="T68" t="s">
        <v>583</v>
      </c>
      <c r="U68" s="1">
        <v>357.5</v>
      </c>
      <c r="W68" s="1">
        <v>110</v>
      </c>
      <c r="X68" s="1"/>
      <c r="Y68" s="117">
        <v>110</v>
      </c>
      <c r="AA68" s="117">
        <v>0</v>
      </c>
    </row>
    <row r="69" spans="1:27" x14ac:dyDescent="0.3">
      <c r="A69" t="s">
        <v>59</v>
      </c>
      <c r="C69" t="s">
        <v>60</v>
      </c>
      <c r="E69" s="1">
        <v>4845.28</v>
      </c>
      <c r="G69" s="1">
        <v>3046.5</v>
      </c>
      <c r="I69" s="1">
        <v>6171.43</v>
      </c>
      <c r="K69" s="1">
        <v>3463.34</v>
      </c>
      <c r="L69" t="s">
        <v>583</v>
      </c>
      <c r="M69" s="1">
        <v>3364.88</v>
      </c>
      <c r="O69" s="33">
        <v>3857.34</v>
      </c>
      <c r="P69" t="s">
        <v>583</v>
      </c>
      <c r="Q69" s="1">
        <v>3075</v>
      </c>
      <c r="S69" s="1">
        <v>3266.73</v>
      </c>
      <c r="T69" t="s">
        <v>583</v>
      </c>
      <c r="U69" s="1">
        <v>3731.26</v>
      </c>
      <c r="W69" s="1">
        <v>3617.33</v>
      </c>
      <c r="X69" s="1"/>
      <c r="Y69" s="117">
        <v>4000</v>
      </c>
      <c r="AA69" s="117">
        <v>1283.73</v>
      </c>
    </row>
    <row r="70" spans="1:27" x14ac:dyDescent="0.3">
      <c r="A70" t="s">
        <v>61</v>
      </c>
      <c r="C70" t="s">
        <v>62</v>
      </c>
      <c r="E70" s="1">
        <v>21.92</v>
      </c>
      <c r="G70" s="1">
        <v>71.38</v>
      </c>
      <c r="I70" s="1">
        <v>105.33</v>
      </c>
      <c r="K70" s="1">
        <v>14.86</v>
      </c>
      <c r="L70" t="s">
        <v>583</v>
      </c>
      <c r="M70" s="1">
        <v>35.42</v>
      </c>
      <c r="O70" s="33">
        <v>50.86</v>
      </c>
      <c r="P70" t="s">
        <v>583</v>
      </c>
      <c r="Q70" s="1">
        <v>75</v>
      </c>
      <c r="S70" s="1">
        <v>11.7</v>
      </c>
      <c r="T70" t="s">
        <v>583</v>
      </c>
      <c r="U70" s="1">
        <v>91.03</v>
      </c>
      <c r="W70" s="1">
        <v>28.92</v>
      </c>
      <c r="X70" s="1"/>
      <c r="Y70" s="117">
        <v>80</v>
      </c>
      <c r="AA70" s="117">
        <v>0</v>
      </c>
    </row>
    <row r="71" spans="1:27" x14ac:dyDescent="0.3">
      <c r="A71" t="s">
        <v>1427</v>
      </c>
      <c r="C71" t="s">
        <v>1180</v>
      </c>
      <c r="E71" s="1"/>
      <c r="G71" s="1"/>
      <c r="I71" s="1"/>
      <c r="K71" s="1"/>
      <c r="M71" s="1"/>
      <c r="O71" s="33"/>
      <c r="Q71" s="1"/>
      <c r="S71" s="1"/>
      <c r="U71" s="1">
        <v>46.78</v>
      </c>
      <c r="W71" s="1">
        <v>984.64</v>
      </c>
      <c r="X71" s="1"/>
      <c r="Y71" s="117">
        <v>3360</v>
      </c>
      <c r="AA71" s="117">
        <v>1125.74</v>
      </c>
    </row>
    <row r="72" spans="1:27" x14ac:dyDescent="0.3">
      <c r="A72" t="s">
        <v>1426</v>
      </c>
      <c r="C72" t="s">
        <v>1181</v>
      </c>
      <c r="E72" s="1"/>
      <c r="G72" s="1"/>
      <c r="I72" s="1"/>
      <c r="K72" s="1"/>
      <c r="M72" s="1"/>
      <c r="O72" s="33"/>
      <c r="Q72" s="1"/>
      <c r="S72" s="1"/>
      <c r="U72" s="1">
        <v>2500</v>
      </c>
      <c r="W72" s="1">
        <v>3400</v>
      </c>
      <c r="X72" s="1"/>
      <c r="Y72" s="117"/>
      <c r="AA72" s="117">
        <v>0</v>
      </c>
    </row>
    <row r="73" spans="1:27" x14ac:dyDescent="0.3">
      <c r="A73" t="s">
        <v>589</v>
      </c>
      <c r="C73" t="s">
        <v>590</v>
      </c>
      <c r="E73" s="1"/>
      <c r="G73" s="1"/>
      <c r="I73" s="1"/>
      <c r="K73" s="1">
        <v>90</v>
      </c>
      <c r="L73" t="s">
        <v>584</v>
      </c>
      <c r="M73" s="1">
        <v>0</v>
      </c>
      <c r="O73" s="33">
        <v>0</v>
      </c>
      <c r="P73" t="s">
        <v>584</v>
      </c>
      <c r="Q73" s="1">
        <v>0</v>
      </c>
      <c r="S73" s="1">
        <v>0</v>
      </c>
      <c r="T73" t="s">
        <v>584</v>
      </c>
      <c r="U73" s="1">
        <v>0</v>
      </c>
      <c r="W73" s="1">
        <v>0</v>
      </c>
      <c r="X73" s="1"/>
      <c r="Y73" s="117">
        <v>0</v>
      </c>
      <c r="AA73" s="117">
        <v>0</v>
      </c>
    </row>
    <row r="74" spans="1:27" x14ac:dyDescent="0.3">
      <c r="A74" t="s">
        <v>63</v>
      </c>
      <c r="C74" t="s">
        <v>64</v>
      </c>
      <c r="E74" s="1">
        <v>702.02</v>
      </c>
      <c r="G74" s="1">
        <v>477.96</v>
      </c>
      <c r="I74" s="1">
        <v>751.2</v>
      </c>
      <c r="K74" s="1">
        <v>362.84</v>
      </c>
      <c r="L74" t="s">
        <v>584</v>
      </c>
      <c r="M74" s="1">
        <v>458.17</v>
      </c>
      <c r="O74" s="33">
        <v>549.42999999999995</v>
      </c>
      <c r="P74" t="s">
        <v>584</v>
      </c>
      <c r="Q74" s="1">
        <v>500</v>
      </c>
      <c r="S74" s="1">
        <v>399.39</v>
      </c>
      <c r="T74" t="s">
        <v>584</v>
      </c>
      <c r="U74" s="1">
        <v>446.44</v>
      </c>
      <c r="W74" s="1">
        <v>373.98</v>
      </c>
      <c r="X74" s="1"/>
      <c r="Y74" s="117">
        <v>500</v>
      </c>
      <c r="AA74" s="117">
        <v>0</v>
      </c>
    </row>
    <row r="75" spans="1:27" x14ac:dyDescent="0.3">
      <c r="A75" t="s">
        <v>411</v>
      </c>
      <c r="C75" t="s">
        <v>412</v>
      </c>
      <c r="E75" s="1">
        <v>74.989999999999995</v>
      </c>
      <c r="G75" s="1">
        <v>0</v>
      </c>
      <c r="I75" s="1">
        <v>0</v>
      </c>
      <c r="K75" s="1">
        <v>0</v>
      </c>
      <c r="M75" s="1">
        <v>0</v>
      </c>
      <c r="O75" s="33">
        <v>0</v>
      </c>
      <c r="Q75" s="1">
        <v>0</v>
      </c>
      <c r="S75" s="1">
        <v>0</v>
      </c>
      <c r="U75" s="1">
        <v>0</v>
      </c>
      <c r="W75" s="1">
        <v>0</v>
      </c>
      <c r="X75" s="1"/>
      <c r="Y75" s="117">
        <v>0</v>
      </c>
      <c r="AA75" s="117">
        <v>0</v>
      </c>
    </row>
    <row r="76" spans="1:27" x14ac:dyDescent="0.3">
      <c r="A76" t="s">
        <v>65</v>
      </c>
      <c r="C76" t="s">
        <v>66</v>
      </c>
      <c r="E76" s="1">
        <v>12197.5</v>
      </c>
      <c r="G76" s="1">
        <v>12400</v>
      </c>
      <c r="I76" s="1">
        <v>12860</v>
      </c>
      <c r="K76" s="1">
        <v>12140.01</v>
      </c>
      <c r="L76" t="s">
        <v>583</v>
      </c>
      <c r="M76" s="1">
        <v>12259.99</v>
      </c>
      <c r="O76" s="33">
        <v>11780</v>
      </c>
      <c r="P76" t="s">
        <v>583</v>
      </c>
      <c r="Q76" s="1">
        <v>12000</v>
      </c>
      <c r="S76" s="1">
        <v>12000</v>
      </c>
      <c r="T76" t="s">
        <v>583</v>
      </c>
      <c r="U76" s="1">
        <v>12120</v>
      </c>
      <c r="W76" s="1">
        <v>15600</v>
      </c>
      <c r="X76" s="1"/>
      <c r="Y76" s="117">
        <v>9000</v>
      </c>
      <c r="AA76" s="117">
        <v>5250</v>
      </c>
    </row>
    <row r="77" spans="1:27" x14ac:dyDescent="0.3">
      <c r="A77" t="s">
        <v>67</v>
      </c>
      <c r="C77" t="s">
        <v>877</v>
      </c>
      <c r="E77" s="1">
        <v>464</v>
      </c>
      <c r="G77" s="1">
        <v>945</v>
      </c>
      <c r="I77" s="1">
        <v>1012.5</v>
      </c>
      <c r="K77" s="1">
        <v>487.5</v>
      </c>
      <c r="L77" t="s">
        <v>583</v>
      </c>
      <c r="M77" s="1">
        <v>513.75</v>
      </c>
      <c r="O77" s="33">
        <v>198.75</v>
      </c>
      <c r="P77" t="s">
        <v>583</v>
      </c>
      <c r="Q77" s="1">
        <v>500</v>
      </c>
      <c r="S77" s="1">
        <v>500</v>
      </c>
      <c r="T77" t="s">
        <v>583</v>
      </c>
      <c r="U77" s="1">
        <v>88</v>
      </c>
      <c r="W77" s="1">
        <v>341</v>
      </c>
      <c r="X77" s="1"/>
      <c r="Y77" s="117">
        <v>110</v>
      </c>
      <c r="AA77" s="117">
        <v>0</v>
      </c>
    </row>
    <row r="78" spans="1:27" x14ac:dyDescent="0.3">
      <c r="A78" t="s">
        <v>68</v>
      </c>
      <c r="C78" t="s">
        <v>69</v>
      </c>
      <c r="E78" s="1">
        <v>3998.26</v>
      </c>
      <c r="G78" s="1">
        <v>4379.8599999999997</v>
      </c>
      <c r="I78" s="1">
        <v>4405.75</v>
      </c>
      <c r="K78" s="1">
        <v>5161.83</v>
      </c>
      <c r="L78" t="s">
        <v>583</v>
      </c>
      <c r="M78" s="1">
        <v>5406.72</v>
      </c>
      <c r="O78" s="33">
        <v>5143.55</v>
      </c>
      <c r="P78" t="s">
        <v>583</v>
      </c>
      <c r="Q78" s="1">
        <v>4998.4799999999996</v>
      </c>
      <c r="S78" s="1">
        <v>5407.84</v>
      </c>
      <c r="T78" t="s">
        <v>583</v>
      </c>
      <c r="U78" s="1">
        <v>4900</v>
      </c>
      <c r="W78" s="1">
        <v>5904.01</v>
      </c>
      <c r="X78" s="1"/>
      <c r="Y78" s="117">
        <v>1000</v>
      </c>
      <c r="AA78" s="117">
        <v>1259.1500000000001</v>
      </c>
    </row>
    <row r="79" spans="1:27" x14ac:dyDescent="0.3">
      <c r="A79" t="s">
        <v>70</v>
      </c>
      <c r="C79" t="s">
        <v>878</v>
      </c>
      <c r="E79" s="1">
        <v>169.76</v>
      </c>
      <c r="G79" s="1">
        <v>195.08</v>
      </c>
      <c r="I79" s="1">
        <v>239.14</v>
      </c>
      <c r="K79" s="1">
        <v>166.4</v>
      </c>
      <c r="L79" t="s">
        <v>583</v>
      </c>
      <c r="M79" s="1">
        <v>369.25</v>
      </c>
      <c r="O79" s="33">
        <v>149.16999999999999</v>
      </c>
      <c r="P79" t="s">
        <v>583</v>
      </c>
      <c r="Q79" s="1">
        <v>200</v>
      </c>
      <c r="S79" s="1">
        <v>187.28</v>
      </c>
      <c r="T79" t="s">
        <v>583</v>
      </c>
      <c r="U79" s="1">
        <v>175.2</v>
      </c>
      <c r="W79" s="1">
        <v>141.72</v>
      </c>
      <c r="X79" s="1"/>
      <c r="Y79" s="117">
        <v>80</v>
      </c>
      <c r="AA79" s="117">
        <v>0</v>
      </c>
    </row>
    <row r="80" spans="1:27" x14ac:dyDescent="0.3">
      <c r="A80" t="s">
        <v>1425</v>
      </c>
      <c r="C80" t="s">
        <v>1248</v>
      </c>
      <c r="E80" s="1"/>
      <c r="G80" s="1"/>
      <c r="I80" s="1"/>
      <c r="K80" s="1"/>
      <c r="M80" s="1"/>
      <c r="O80" s="33"/>
      <c r="Q80" s="1"/>
      <c r="S80" s="1"/>
      <c r="U80" s="1">
        <v>805.51</v>
      </c>
      <c r="W80" s="1"/>
      <c r="X80" s="1"/>
      <c r="Y80" s="117"/>
      <c r="AA80" s="117">
        <v>0</v>
      </c>
    </row>
    <row r="81" spans="1:27" x14ac:dyDescent="0.3">
      <c r="A81" t="s">
        <v>71</v>
      </c>
      <c r="C81" t="s">
        <v>72</v>
      </c>
      <c r="E81" s="1">
        <v>343.68</v>
      </c>
      <c r="G81" s="1">
        <v>160</v>
      </c>
      <c r="I81" s="1">
        <v>0</v>
      </c>
      <c r="K81" s="1">
        <v>726.11</v>
      </c>
      <c r="L81" t="s">
        <v>584</v>
      </c>
      <c r="M81" s="1">
        <v>0</v>
      </c>
      <c r="O81" s="33">
        <v>168.41</v>
      </c>
      <c r="P81" t="s">
        <v>584</v>
      </c>
      <c r="Q81" s="1">
        <v>250</v>
      </c>
      <c r="S81" s="1">
        <v>319.49</v>
      </c>
      <c r="T81" t="s">
        <v>584</v>
      </c>
      <c r="U81" s="1">
        <v>105</v>
      </c>
      <c r="W81" s="1">
        <v>239.07</v>
      </c>
      <c r="X81" s="1"/>
      <c r="Y81" s="117">
        <v>500</v>
      </c>
      <c r="AA81" s="117">
        <v>0</v>
      </c>
    </row>
    <row r="82" spans="1:27" x14ac:dyDescent="0.3">
      <c r="A82" t="s">
        <v>73</v>
      </c>
      <c r="C82" t="s">
        <v>74</v>
      </c>
      <c r="E82" s="1">
        <v>11241</v>
      </c>
      <c r="G82" s="1">
        <v>10867</v>
      </c>
      <c r="I82" s="1">
        <v>13464</v>
      </c>
      <c r="K82" s="1">
        <v>18360</v>
      </c>
      <c r="L82" t="s">
        <v>583</v>
      </c>
      <c r="M82" s="1">
        <v>10400</v>
      </c>
      <c r="O82" s="33">
        <v>10560</v>
      </c>
      <c r="P82" t="s">
        <v>583</v>
      </c>
      <c r="Q82" s="1">
        <v>10719.96</v>
      </c>
      <c r="S82" s="1">
        <v>3573.32</v>
      </c>
      <c r="T82" t="s">
        <v>583</v>
      </c>
      <c r="U82" s="1">
        <v>1515</v>
      </c>
      <c r="W82" s="1">
        <v>0</v>
      </c>
      <c r="X82" s="1"/>
      <c r="Y82" s="117">
        <v>0</v>
      </c>
      <c r="AA82" s="117">
        <v>0</v>
      </c>
    </row>
    <row r="83" spans="1:27" x14ac:dyDescent="0.3">
      <c r="A83" t="s">
        <v>75</v>
      </c>
      <c r="C83" t="s">
        <v>76</v>
      </c>
      <c r="E83" s="1">
        <v>142.5</v>
      </c>
      <c r="G83" s="1">
        <v>300</v>
      </c>
      <c r="I83" s="1">
        <v>112.5</v>
      </c>
      <c r="K83" s="1">
        <v>450</v>
      </c>
      <c r="L83" t="s">
        <v>583</v>
      </c>
      <c r="M83" s="1">
        <v>112.5</v>
      </c>
      <c r="O83" s="33">
        <v>0</v>
      </c>
      <c r="P83" t="s">
        <v>583</v>
      </c>
      <c r="Q83" s="1">
        <v>0</v>
      </c>
      <c r="S83" s="1">
        <v>42.5</v>
      </c>
      <c r="T83" t="s">
        <v>583</v>
      </c>
      <c r="U83" s="1"/>
      <c r="W83" s="1">
        <v>0</v>
      </c>
      <c r="X83" s="1"/>
      <c r="Y83" s="117">
        <v>0</v>
      </c>
      <c r="AA83" s="117">
        <v>0</v>
      </c>
    </row>
    <row r="84" spans="1:27" x14ac:dyDescent="0.3">
      <c r="A84" t="s">
        <v>77</v>
      </c>
      <c r="C84" t="s">
        <v>78</v>
      </c>
      <c r="E84" s="1">
        <v>2073.52</v>
      </c>
      <c r="G84" s="1">
        <v>2198.4699999999998</v>
      </c>
      <c r="I84" s="1">
        <v>2815.16</v>
      </c>
      <c r="K84" s="1">
        <v>3781.84</v>
      </c>
      <c r="L84" t="s">
        <v>583</v>
      </c>
      <c r="M84" s="1">
        <v>2502.5100000000002</v>
      </c>
      <c r="O84" s="33">
        <v>2761.45</v>
      </c>
      <c r="P84" t="s">
        <v>583</v>
      </c>
      <c r="Q84" s="1">
        <v>2275</v>
      </c>
      <c r="S84" s="1">
        <v>902.5</v>
      </c>
      <c r="T84" t="s">
        <v>583</v>
      </c>
      <c r="U84" s="1">
        <v>382.11</v>
      </c>
      <c r="W84" s="1">
        <v>0</v>
      </c>
      <c r="X84" s="1"/>
      <c r="Y84" s="117">
        <v>0</v>
      </c>
      <c r="AA84" s="117">
        <v>0</v>
      </c>
    </row>
    <row r="85" spans="1:27" x14ac:dyDescent="0.3">
      <c r="A85" t="s">
        <v>1424</v>
      </c>
      <c r="C85" t="s">
        <v>1171</v>
      </c>
      <c r="E85" s="1"/>
      <c r="G85" s="1"/>
      <c r="I85" s="1"/>
      <c r="K85" s="1"/>
      <c r="M85" s="1"/>
      <c r="O85" s="33"/>
      <c r="Q85" s="1"/>
      <c r="S85" s="1"/>
      <c r="U85" s="1"/>
      <c r="W85" s="1"/>
      <c r="X85" s="1"/>
      <c r="Y85" s="117">
        <v>0</v>
      </c>
      <c r="AA85" s="117">
        <v>0</v>
      </c>
    </row>
    <row r="86" spans="1:27" x14ac:dyDescent="0.3">
      <c r="A86" t="s">
        <v>79</v>
      </c>
      <c r="C86" t="s">
        <v>80</v>
      </c>
      <c r="E86" s="1">
        <v>33.01</v>
      </c>
      <c r="G86" s="1">
        <v>67.08</v>
      </c>
      <c r="I86" s="1">
        <v>25.5</v>
      </c>
      <c r="K86" s="1">
        <v>113.86</v>
      </c>
      <c r="L86" t="s">
        <v>583</v>
      </c>
      <c r="M86" s="1">
        <v>29.51</v>
      </c>
      <c r="O86" s="33">
        <v>0</v>
      </c>
      <c r="P86" t="s">
        <v>583</v>
      </c>
      <c r="Q86" s="1">
        <v>0</v>
      </c>
      <c r="S86" s="1">
        <v>11.19</v>
      </c>
      <c r="T86" t="s">
        <v>583</v>
      </c>
      <c r="U86" s="1"/>
      <c r="W86" s="1">
        <v>0</v>
      </c>
      <c r="X86" s="1"/>
      <c r="Y86" s="117">
        <v>0</v>
      </c>
      <c r="AA86" s="117">
        <v>0</v>
      </c>
    </row>
    <row r="87" spans="1:27" x14ac:dyDescent="0.3">
      <c r="A87" t="s">
        <v>413</v>
      </c>
      <c r="C87" t="s">
        <v>414</v>
      </c>
      <c r="E87" s="1">
        <v>62.5</v>
      </c>
      <c r="G87" s="1">
        <v>0</v>
      </c>
      <c r="I87" s="1">
        <v>0</v>
      </c>
      <c r="K87" s="1">
        <v>0</v>
      </c>
      <c r="M87" s="1">
        <v>0</v>
      </c>
      <c r="O87" s="33">
        <v>0</v>
      </c>
      <c r="Q87" s="1">
        <v>0</v>
      </c>
      <c r="S87" s="1">
        <v>0</v>
      </c>
      <c r="U87" s="1">
        <v>0</v>
      </c>
      <c r="W87" s="1">
        <v>0</v>
      </c>
      <c r="X87" s="1"/>
      <c r="Y87" s="117">
        <v>0</v>
      </c>
      <c r="AA87" s="117">
        <v>0</v>
      </c>
    </row>
    <row r="88" spans="1:27" x14ac:dyDescent="0.3">
      <c r="A88" t="s">
        <v>515</v>
      </c>
      <c r="C88" t="s">
        <v>415</v>
      </c>
      <c r="E88" s="1">
        <v>169.85</v>
      </c>
      <c r="G88" s="1">
        <v>0</v>
      </c>
      <c r="I88" s="1">
        <v>0</v>
      </c>
      <c r="K88" s="1">
        <v>0</v>
      </c>
      <c r="M88" s="1">
        <v>0</v>
      </c>
      <c r="O88" s="33">
        <v>0</v>
      </c>
      <c r="Q88" s="1">
        <v>0</v>
      </c>
      <c r="S88" s="1">
        <v>0</v>
      </c>
      <c r="U88" s="1">
        <v>0</v>
      </c>
      <c r="W88" s="1">
        <v>0</v>
      </c>
      <c r="X88" s="1"/>
      <c r="Y88" s="117">
        <v>0</v>
      </c>
      <c r="AA88" s="117">
        <v>0</v>
      </c>
    </row>
    <row r="89" spans="1:27" x14ac:dyDescent="0.3">
      <c r="A89" t="s">
        <v>81</v>
      </c>
      <c r="C89" t="s">
        <v>82</v>
      </c>
      <c r="E89" s="1">
        <v>462.56</v>
      </c>
      <c r="G89" s="1">
        <v>124.07</v>
      </c>
      <c r="I89" s="1">
        <v>192.61</v>
      </c>
      <c r="K89" s="1">
        <v>0</v>
      </c>
      <c r="L89" t="s">
        <v>584</v>
      </c>
      <c r="M89" s="1">
        <v>157.94</v>
      </c>
      <c r="O89" s="33">
        <v>806.79</v>
      </c>
      <c r="P89" t="s">
        <v>584</v>
      </c>
      <c r="Q89" s="1">
        <v>500</v>
      </c>
      <c r="S89" s="1">
        <v>443.18</v>
      </c>
      <c r="T89" t="s">
        <v>584</v>
      </c>
      <c r="U89" s="1"/>
      <c r="W89" s="1">
        <v>0</v>
      </c>
      <c r="X89" s="1"/>
      <c r="Y89" s="117">
        <v>0</v>
      </c>
      <c r="AA89" s="117">
        <v>0</v>
      </c>
    </row>
    <row r="90" spans="1:27" x14ac:dyDescent="0.3">
      <c r="A90" t="s">
        <v>416</v>
      </c>
      <c r="C90" t="s">
        <v>417</v>
      </c>
      <c r="E90" s="1">
        <v>311.98</v>
      </c>
      <c r="G90" s="1">
        <v>0</v>
      </c>
      <c r="I90" s="1">
        <v>0</v>
      </c>
      <c r="K90" s="1">
        <v>0</v>
      </c>
      <c r="M90" s="1">
        <v>0</v>
      </c>
      <c r="O90" s="33">
        <v>0</v>
      </c>
      <c r="Q90" s="1">
        <v>0</v>
      </c>
      <c r="S90" s="1">
        <v>0</v>
      </c>
      <c r="U90" s="1">
        <v>0</v>
      </c>
      <c r="W90" s="1">
        <v>0</v>
      </c>
      <c r="X90" s="1"/>
      <c r="Y90" s="117">
        <v>0</v>
      </c>
      <c r="AA90" s="117">
        <v>0</v>
      </c>
    </row>
    <row r="91" spans="1:27" x14ac:dyDescent="0.3">
      <c r="A91" t="s">
        <v>519</v>
      </c>
      <c r="C91" t="s">
        <v>520</v>
      </c>
      <c r="E91" s="1"/>
      <c r="G91" s="1"/>
      <c r="I91" s="1"/>
      <c r="K91" s="1">
        <v>11184.64</v>
      </c>
      <c r="L91" t="s">
        <v>583</v>
      </c>
      <c r="M91" s="1">
        <v>6030</v>
      </c>
      <c r="O91" s="33">
        <v>0</v>
      </c>
      <c r="P91" t="s">
        <v>583</v>
      </c>
      <c r="Q91" s="1">
        <v>0</v>
      </c>
      <c r="S91" s="1">
        <v>0</v>
      </c>
      <c r="T91" t="s">
        <v>583</v>
      </c>
      <c r="U91" s="1">
        <v>0</v>
      </c>
      <c r="W91" s="1">
        <v>0</v>
      </c>
      <c r="X91" s="1"/>
      <c r="Y91" s="117">
        <v>0</v>
      </c>
      <c r="AA91" s="117">
        <v>0</v>
      </c>
    </row>
    <row r="92" spans="1:27" x14ac:dyDescent="0.3">
      <c r="A92" t="s">
        <v>521</v>
      </c>
      <c r="C92" t="s">
        <v>522</v>
      </c>
      <c r="E92" s="1"/>
      <c r="G92" s="1"/>
      <c r="I92" s="1"/>
      <c r="K92" s="1"/>
      <c r="M92" s="1">
        <v>0</v>
      </c>
      <c r="O92" s="33">
        <v>0</v>
      </c>
      <c r="Q92" s="1">
        <v>0</v>
      </c>
      <c r="S92" s="1">
        <v>0</v>
      </c>
      <c r="U92" s="1">
        <v>0</v>
      </c>
      <c r="W92" s="1">
        <v>0</v>
      </c>
      <c r="X92" s="1"/>
      <c r="Y92" s="117">
        <v>0</v>
      </c>
      <c r="AA92" s="117">
        <v>0</v>
      </c>
    </row>
    <row r="93" spans="1:27" x14ac:dyDescent="0.3">
      <c r="A93" t="s">
        <v>523</v>
      </c>
      <c r="C93" t="s">
        <v>524</v>
      </c>
      <c r="E93" s="1"/>
      <c r="G93" s="1"/>
      <c r="I93" s="1"/>
      <c r="K93" s="1"/>
      <c r="M93" s="1">
        <v>0</v>
      </c>
      <c r="O93" s="33">
        <v>0</v>
      </c>
      <c r="Q93" s="1">
        <v>0</v>
      </c>
      <c r="S93" s="1">
        <v>0</v>
      </c>
      <c r="U93" s="1">
        <v>0</v>
      </c>
      <c r="W93" s="1">
        <v>0</v>
      </c>
      <c r="X93" s="1"/>
      <c r="Y93" s="117">
        <v>0</v>
      </c>
      <c r="AA93" s="117">
        <v>0</v>
      </c>
    </row>
    <row r="94" spans="1:27" x14ac:dyDescent="0.3">
      <c r="A94" t="s">
        <v>525</v>
      </c>
      <c r="C94" t="s">
        <v>526</v>
      </c>
      <c r="E94" s="1"/>
      <c r="G94" s="1"/>
      <c r="I94" s="1"/>
      <c r="K94" s="1"/>
      <c r="M94" s="1">
        <v>0</v>
      </c>
      <c r="O94" s="33">
        <v>0</v>
      </c>
      <c r="Q94" s="1">
        <v>0</v>
      </c>
      <c r="S94" s="1">
        <v>0</v>
      </c>
      <c r="U94" s="1">
        <v>0</v>
      </c>
      <c r="W94" s="1">
        <v>0</v>
      </c>
      <c r="X94" s="1"/>
      <c r="Y94" s="117">
        <v>0</v>
      </c>
      <c r="AA94" s="117">
        <v>0</v>
      </c>
    </row>
    <row r="95" spans="1:27" x14ac:dyDescent="0.3">
      <c r="A95" t="s">
        <v>527</v>
      </c>
      <c r="C95" t="s">
        <v>528</v>
      </c>
      <c r="E95" s="1"/>
      <c r="G95" s="1"/>
      <c r="I95" s="1"/>
      <c r="K95" s="1">
        <v>5421.57</v>
      </c>
      <c r="L95" t="s">
        <v>583</v>
      </c>
      <c r="M95" s="1">
        <v>2493.6799999999998</v>
      </c>
      <c r="O95" s="33">
        <v>89.94</v>
      </c>
      <c r="P95" t="s">
        <v>583</v>
      </c>
      <c r="Q95" s="1">
        <v>0</v>
      </c>
      <c r="S95" s="1">
        <v>0</v>
      </c>
      <c r="T95" t="s">
        <v>583</v>
      </c>
      <c r="U95" s="1">
        <v>0</v>
      </c>
      <c r="W95" s="1">
        <v>0</v>
      </c>
      <c r="X95" s="1"/>
      <c r="Y95" s="117">
        <v>0</v>
      </c>
      <c r="AA95" s="117">
        <v>0</v>
      </c>
    </row>
    <row r="96" spans="1:27" x14ac:dyDescent="0.3">
      <c r="A96" t="s">
        <v>529</v>
      </c>
      <c r="C96" t="s">
        <v>530</v>
      </c>
      <c r="E96" s="1"/>
      <c r="G96" s="1"/>
      <c r="I96" s="1"/>
      <c r="K96" s="1"/>
      <c r="M96" s="1">
        <v>0</v>
      </c>
      <c r="O96" s="33">
        <v>0</v>
      </c>
      <c r="Q96" s="1">
        <v>0</v>
      </c>
      <c r="S96" s="1">
        <v>0</v>
      </c>
      <c r="U96" s="1">
        <v>0</v>
      </c>
      <c r="W96" s="1">
        <v>0</v>
      </c>
      <c r="X96" s="1"/>
      <c r="Y96" s="117">
        <v>0</v>
      </c>
      <c r="AA96" s="117">
        <v>0</v>
      </c>
    </row>
    <row r="97" spans="1:27" x14ac:dyDescent="0.3">
      <c r="A97" t="s">
        <v>531</v>
      </c>
      <c r="C97" t="s">
        <v>532</v>
      </c>
      <c r="E97" s="1"/>
      <c r="G97" s="1"/>
      <c r="I97" s="1"/>
      <c r="K97" s="1"/>
      <c r="M97" s="1">
        <v>0</v>
      </c>
      <c r="O97" s="33">
        <v>0</v>
      </c>
      <c r="Q97" s="1">
        <v>0</v>
      </c>
      <c r="S97" s="1">
        <v>0</v>
      </c>
      <c r="U97" s="1">
        <v>0</v>
      </c>
      <c r="W97" s="1">
        <v>0</v>
      </c>
      <c r="X97" s="1"/>
      <c r="Y97" s="117">
        <v>0</v>
      </c>
      <c r="AA97" s="117">
        <v>62.5</v>
      </c>
    </row>
    <row r="98" spans="1:27" x14ac:dyDescent="0.3">
      <c r="A98" t="s">
        <v>1423</v>
      </c>
      <c r="C98" t="s">
        <v>1336</v>
      </c>
      <c r="E98" s="1"/>
      <c r="G98" s="1"/>
      <c r="I98" s="1"/>
      <c r="K98" s="1"/>
      <c r="M98" s="1"/>
      <c r="O98" s="33"/>
      <c r="Q98" s="1"/>
      <c r="S98" s="1"/>
      <c r="U98" s="1"/>
      <c r="W98" s="1"/>
      <c r="X98" s="1"/>
      <c r="Y98" s="117"/>
      <c r="AA98" s="117">
        <v>3712.5</v>
      </c>
    </row>
    <row r="99" spans="1:27" x14ac:dyDescent="0.3">
      <c r="A99" t="s">
        <v>533</v>
      </c>
      <c r="C99" t="s">
        <v>534</v>
      </c>
      <c r="E99" s="1"/>
      <c r="G99" s="1"/>
      <c r="I99" s="1"/>
      <c r="K99" s="1"/>
      <c r="M99" s="1">
        <v>0</v>
      </c>
      <c r="O99" s="33">
        <v>0</v>
      </c>
      <c r="Q99" s="1">
        <v>0</v>
      </c>
      <c r="S99" s="1">
        <v>0</v>
      </c>
      <c r="U99" s="1">
        <v>0</v>
      </c>
      <c r="W99" s="1">
        <v>0</v>
      </c>
      <c r="X99" s="1"/>
      <c r="Y99" s="117">
        <v>0</v>
      </c>
      <c r="AA99" s="117">
        <v>0</v>
      </c>
    </row>
    <row r="100" spans="1:27" x14ac:dyDescent="0.3">
      <c r="A100" t="s">
        <v>1422</v>
      </c>
      <c r="C100" t="s">
        <v>1162</v>
      </c>
      <c r="E100" s="1"/>
      <c r="G100" s="1"/>
      <c r="I100" s="1"/>
      <c r="K100" s="1"/>
      <c r="M100" s="1"/>
      <c r="O100" s="33"/>
      <c r="Q100" s="1"/>
      <c r="S100" s="1"/>
      <c r="U100" s="1">
        <v>9804</v>
      </c>
      <c r="W100" s="1">
        <v>1990</v>
      </c>
      <c r="X100" s="1"/>
      <c r="Y100" s="117"/>
      <c r="AA100" s="117">
        <v>0</v>
      </c>
    </row>
    <row r="101" spans="1:27" x14ac:dyDescent="0.3">
      <c r="A101" t="s">
        <v>535</v>
      </c>
      <c r="C101" t="s">
        <v>536</v>
      </c>
      <c r="E101" s="1"/>
      <c r="G101" s="1"/>
      <c r="I101" s="1"/>
      <c r="K101" s="1">
        <v>372.62</v>
      </c>
      <c r="L101" t="s">
        <v>584</v>
      </c>
      <c r="M101" s="1">
        <v>329.87</v>
      </c>
      <c r="O101" s="33">
        <v>0</v>
      </c>
      <c r="P101" t="s">
        <v>584</v>
      </c>
      <c r="Q101" s="1">
        <v>0</v>
      </c>
      <c r="S101" s="1">
        <v>5569.33</v>
      </c>
      <c r="T101" t="s">
        <v>584</v>
      </c>
      <c r="U101" s="1">
        <v>7029</v>
      </c>
      <c r="W101" s="1">
        <v>0</v>
      </c>
      <c r="X101" s="1"/>
      <c r="Y101" s="117">
        <v>0</v>
      </c>
      <c r="AA101" s="117">
        <v>0</v>
      </c>
    </row>
    <row r="102" spans="1:27" x14ac:dyDescent="0.3">
      <c r="A102" t="s">
        <v>1337</v>
      </c>
      <c r="C102" t="s">
        <v>1338</v>
      </c>
      <c r="E102" s="1"/>
      <c r="G102" s="1"/>
      <c r="I102" s="1"/>
      <c r="K102" s="1"/>
      <c r="M102" s="1"/>
      <c r="O102" s="33"/>
      <c r="Q102" s="1"/>
      <c r="S102" s="1"/>
      <c r="U102" s="1"/>
      <c r="W102" s="1"/>
      <c r="X102" s="1"/>
      <c r="Y102" s="117"/>
      <c r="AA102" s="117">
        <v>51713.919999999998</v>
      </c>
    </row>
    <row r="103" spans="1:27" x14ac:dyDescent="0.3">
      <c r="A103" t="s">
        <v>537</v>
      </c>
      <c r="C103" t="s">
        <v>538</v>
      </c>
      <c r="E103" s="1"/>
      <c r="G103" s="1"/>
      <c r="I103" s="1"/>
      <c r="K103" s="1"/>
      <c r="M103" s="1">
        <v>0</v>
      </c>
      <c r="O103" s="33">
        <v>0</v>
      </c>
      <c r="Q103" s="1">
        <v>0</v>
      </c>
      <c r="S103" s="1">
        <v>0</v>
      </c>
      <c r="U103" s="1">
        <v>0</v>
      </c>
      <c r="W103" s="1">
        <v>0</v>
      </c>
      <c r="X103" s="1"/>
      <c r="Y103" s="117">
        <v>0</v>
      </c>
      <c r="AA103" s="117">
        <v>0</v>
      </c>
    </row>
    <row r="104" spans="1:27" x14ac:dyDescent="0.3">
      <c r="A104" t="s">
        <v>539</v>
      </c>
      <c r="C104" t="s">
        <v>540</v>
      </c>
      <c r="E104" s="1"/>
      <c r="G104" s="1"/>
      <c r="I104" s="1"/>
      <c r="K104" s="1"/>
      <c r="M104" s="1">
        <v>0</v>
      </c>
      <c r="O104" s="33">
        <v>0</v>
      </c>
      <c r="Q104" s="1">
        <v>0</v>
      </c>
      <c r="S104" s="1">
        <v>4100.1000000000004</v>
      </c>
      <c r="U104" s="1">
        <v>0</v>
      </c>
      <c r="W104" s="1">
        <v>0</v>
      </c>
      <c r="X104" s="1"/>
      <c r="Y104" s="117">
        <v>0</v>
      </c>
      <c r="AA104" s="117">
        <v>0</v>
      </c>
    </row>
    <row r="105" spans="1:27" x14ac:dyDescent="0.3">
      <c r="A105" t="s">
        <v>482</v>
      </c>
      <c r="C105" t="s">
        <v>84</v>
      </c>
      <c r="E105" s="1">
        <v>8312.5</v>
      </c>
      <c r="G105" s="1">
        <v>8575</v>
      </c>
      <c r="I105" s="1">
        <v>5658.34</v>
      </c>
      <c r="K105" s="1">
        <v>0</v>
      </c>
      <c r="M105" s="1">
        <v>0</v>
      </c>
      <c r="O105" s="33">
        <v>0</v>
      </c>
      <c r="Q105" s="1">
        <v>0</v>
      </c>
      <c r="S105" s="1">
        <v>0</v>
      </c>
      <c r="U105" s="1">
        <v>0</v>
      </c>
      <c r="W105" s="1">
        <v>0</v>
      </c>
      <c r="X105" s="1"/>
      <c r="Y105" s="117">
        <v>0</v>
      </c>
      <c r="AA105" s="117">
        <v>0</v>
      </c>
    </row>
    <row r="106" spans="1:27" x14ac:dyDescent="0.3">
      <c r="A106" t="s">
        <v>83</v>
      </c>
      <c r="C106" t="s">
        <v>483</v>
      </c>
      <c r="E106" s="1"/>
      <c r="G106" s="1"/>
      <c r="I106" s="1">
        <v>7077</v>
      </c>
      <c r="K106" s="1">
        <v>7227</v>
      </c>
      <c r="L106" t="s">
        <v>583</v>
      </c>
      <c r="M106" s="1">
        <v>8818</v>
      </c>
      <c r="O106" s="33">
        <v>11093.5</v>
      </c>
      <c r="P106" t="s">
        <v>583</v>
      </c>
      <c r="Q106" s="1">
        <v>11247</v>
      </c>
      <c r="S106" s="1">
        <v>11247</v>
      </c>
      <c r="T106" t="s">
        <v>583</v>
      </c>
      <c r="U106" s="1">
        <v>10615.8</v>
      </c>
      <c r="W106" s="1">
        <v>10765.8</v>
      </c>
      <c r="X106" s="1"/>
      <c r="Y106" s="117">
        <v>12000</v>
      </c>
      <c r="AA106" s="117">
        <v>3863.84</v>
      </c>
    </row>
    <row r="107" spans="1:27" x14ac:dyDescent="0.3">
      <c r="A107" t="s">
        <v>85</v>
      </c>
      <c r="C107" t="s">
        <v>480</v>
      </c>
      <c r="E107" s="1">
        <v>48.75</v>
      </c>
      <c r="G107" s="1">
        <v>426</v>
      </c>
      <c r="I107" s="1">
        <v>5724.48</v>
      </c>
      <c r="K107" s="1">
        <v>8844.82</v>
      </c>
      <c r="L107" t="s">
        <v>583</v>
      </c>
      <c r="M107" s="1">
        <v>11527.5</v>
      </c>
      <c r="O107" s="33">
        <v>11222.39</v>
      </c>
      <c r="P107" t="s">
        <v>583</v>
      </c>
      <c r="Q107" s="1">
        <v>19000</v>
      </c>
      <c r="S107" s="1">
        <v>11322.04</v>
      </c>
      <c r="T107" t="s">
        <v>583</v>
      </c>
      <c r="U107" s="1">
        <v>6518.02</v>
      </c>
      <c r="W107" s="1">
        <v>0</v>
      </c>
      <c r="X107" s="1"/>
      <c r="Y107" s="117">
        <v>0</v>
      </c>
      <c r="AA107" s="117">
        <v>0</v>
      </c>
    </row>
    <row r="108" spans="1:27" x14ac:dyDescent="0.3">
      <c r="A108" t="s">
        <v>85</v>
      </c>
      <c r="C108" t="s">
        <v>484</v>
      </c>
      <c r="E108" s="1"/>
      <c r="G108" s="1"/>
      <c r="I108" s="1">
        <v>373.16</v>
      </c>
      <c r="K108" s="1">
        <v>562.5</v>
      </c>
      <c r="L108" t="s">
        <v>583</v>
      </c>
      <c r="M108" s="1">
        <v>843.75</v>
      </c>
      <c r="O108" s="33">
        <v>637.5</v>
      </c>
      <c r="P108" t="s">
        <v>583</v>
      </c>
      <c r="Q108" s="1">
        <v>700</v>
      </c>
      <c r="S108" s="1">
        <v>1360</v>
      </c>
      <c r="T108" t="s">
        <v>583</v>
      </c>
      <c r="U108" s="1">
        <v>385</v>
      </c>
      <c r="W108" s="1">
        <v>550</v>
      </c>
      <c r="X108" s="1"/>
      <c r="Y108" s="117">
        <v>330</v>
      </c>
      <c r="AA108" s="117">
        <v>143</v>
      </c>
    </row>
    <row r="109" spans="1:27" x14ac:dyDescent="0.3">
      <c r="A109" t="s">
        <v>86</v>
      </c>
      <c r="C109" t="s">
        <v>87</v>
      </c>
      <c r="E109" s="1">
        <v>3238.05</v>
      </c>
      <c r="G109" s="1">
        <v>1355.68</v>
      </c>
      <c r="I109" s="1">
        <v>1323.32</v>
      </c>
      <c r="K109" s="1">
        <v>0</v>
      </c>
      <c r="M109" s="1">
        <v>1154.24</v>
      </c>
      <c r="O109" s="33">
        <v>800.49</v>
      </c>
      <c r="Q109" s="1">
        <v>4357.68</v>
      </c>
      <c r="S109" s="1">
        <v>796.93</v>
      </c>
      <c r="U109" s="1">
        <v>508.9</v>
      </c>
      <c r="W109" s="1">
        <v>387.85</v>
      </c>
      <c r="X109" s="1"/>
      <c r="Y109" s="117">
        <v>1500</v>
      </c>
      <c r="AA109" s="117">
        <v>104.5</v>
      </c>
    </row>
    <row r="110" spans="1:27" x14ac:dyDescent="0.3">
      <c r="A110" t="s">
        <v>88</v>
      </c>
      <c r="C110" t="s">
        <v>481</v>
      </c>
      <c r="E110" s="1">
        <v>0</v>
      </c>
      <c r="G110" s="1">
        <v>6469.85</v>
      </c>
      <c r="I110" s="1">
        <v>7666.23</v>
      </c>
      <c r="K110" s="1">
        <v>7852.25</v>
      </c>
      <c r="L110" t="s">
        <v>583</v>
      </c>
      <c r="M110" s="1">
        <v>8325.3799999999992</v>
      </c>
      <c r="O110" s="33">
        <v>4522.1099999999997</v>
      </c>
      <c r="P110" t="s">
        <v>583</v>
      </c>
      <c r="Q110" s="1">
        <v>8550</v>
      </c>
      <c r="S110" s="1">
        <v>4478.78</v>
      </c>
      <c r="T110" t="s">
        <v>583</v>
      </c>
      <c r="U110" s="1">
        <v>3922.96</v>
      </c>
      <c r="W110" s="1">
        <v>2359.7800000000002</v>
      </c>
      <c r="X110" s="1"/>
      <c r="Y110" s="117">
        <v>0</v>
      </c>
      <c r="AA110" s="117">
        <v>862.98</v>
      </c>
    </row>
    <row r="111" spans="1:27" x14ac:dyDescent="0.3">
      <c r="A111" t="s">
        <v>89</v>
      </c>
      <c r="C111" t="s">
        <v>486</v>
      </c>
      <c r="E111" s="1"/>
      <c r="G111" s="1"/>
      <c r="I111" s="1">
        <v>91.51</v>
      </c>
      <c r="K111" s="1">
        <v>141.30000000000001</v>
      </c>
      <c r="L111" t="s">
        <v>583</v>
      </c>
      <c r="M111" s="1">
        <v>237.78</v>
      </c>
      <c r="O111" s="33">
        <v>201.79</v>
      </c>
      <c r="P111" t="s">
        <v>583</v>
      </c>
      <c r="Q111" s="1">
        <v>250</v>
      </c>
      <c r="S111" s="1">
        <v>375.92</v>
      </c>
      <c r="T111" t="s">
        <v>583</v>
      </c>
      <c r="U111" s="1">
        <v>100.46</v>
      </c>
      <c r="W111" s="1">
        <v>144.11000000000001</v>
      </c>
      <c r="X111" s="1"/>
      <c r="Y111" s="117">
        <v>80</v>
      </c>
      <c r="AA111" s="117">
        <v>37.200000000000003</v>
      </c>
    </row>
    <row r="112" spans="1:27" x14ac:dyDescent="0.3">
      <c r="A112" t="s">
        <v>485</v>
      </c>
      <c r="C112" t="s">
        <v>90</v>
      </c>
      <c r="E112" s="1">
        <v>14.28</v>
      </c>
      <c r="G112" s="1">
        <v>93.64</v>
      </c>
      <c r="I112" s="1">
        <v>1257.83</v>
      </c>
      <c r="K112" s="1">
        <v>2355.69</v>
      </c>
      <c r="L112" t="s">
        <v>583</v>
      </c>
      <c r="M112" s="1">
        <v>5969.58</v>
      </c>
      <c r="O112" s="33">
        <v>6178.03</v>
      </c>
      <c r="P112" t="s">
        <v>583</v>
      </c>
      <c r="Q112" s="1">
        <v>6250</v>
      </c>
      <c r="S112" s="1">
        <v>6601.57</v>
      </c>
      <c r="T112" t="s">
        <v>583</v>
      </c>
      <c r="U112" s="1">
        <v>3456.25</v>
      </c>
      <c r="W112" s="1"/>
      <c r="X112" s="1"/>
      <c r="Y112" s="117">
        <v>0</v>
      </c>
      <c r="AA112" s="117"/>
    </row>
    <row r="113" spans="1:27" x14ac:dyDescent="0.3">
      <c r="A113" t="s">
        <v>1421</v>
      </c>
      <c r="C113" t="s">
        <v>1154</v>
      </c>
      <c r="E113" s="1"/>
      <c r="G113" s="1"/>
      <c r="I113" s="1"/>
      <c r="K113" s="1"/>
      <c r="M113" s="1"/>
      <c r="O113" s="33"/>
      <c r="Q113" s="1"/>
      <c r="S113" s="1"/>
      <c r="U113" s="1">
        <v>758.73</v>
      </c>
      <c r="W113" s="1">
        <v>3076.65</v>
      </c>
      <c r="X113" s="1"/>
      <c r="Y113" s="117">
        <v>3360</v>
      </c>
      <c r="AA113" s="117">
        <v>1067.3</v>
      </c>
    </row>
    <row r="114" spans="1:27" x14ac:dyDescent="0.3">
      <c r="A114" t="s">
        <v>829</v>
      </c>
      <c r="C114" t="s">
        <v>822</v>
      </c>
      <c r="E114" s="1"/>
      <c r="G114" s="1"/>
      <c r="I114" s="1"/>
      <c r="K114" s="1"/>
      <c r="M114" s="1"/>
      <c r="O114" s="33"/>
      <c r="Q114" s="1"/>
      <c r="S114" s="1">
        <v>121.6</v>
      </c>
      <c r="U114" s="1"/>
      <c r="W114" s="1"/>
      <c r="X114" s="1"/>
      <c r="Y114" s="117">
        <v>0</v>
      </c>
      <c r="AA114" s="117">
        <v>0</v>
      </c>
    </row>
    <row r="115" spans="1:27" x14ac:dyDescent="0.3">
      <c r="A115" t="s">
        <v>418</v>
      </c>
      <c r="C115" t="s">
        <v>419</v>
      </c>
      <c r="E115" s="1">
        <v>12444.04</v>
      </c>
      <c r="G115" s="1">
        <v>0</v>
      </c>
      <c r="I115" s="1">
        <v>0</v>
      </c>
      <c r="K115" s="1">
        <v>0</v>
      </c>
      <c r="M115" s="1">
        <v>0</v>
      </c>
      <c r="O115" s="33">
        <v>0</v>
      </c>
      <c r="Q115" s="1">
        <v>0</v>
      </c>
      <c r="S115" s="1">
        <v>0</v>
      </c>
      <c r="U115" s="1">
        <v>0</v>
      </c>
      <c r="W115" s="1">
        <v>0</v>
      </c>
      <c r="X115" s="1"/>
      <c r="Y115" s="117">
        <v>0</v>
      </c>
      <c r="AA115" s="117">
        <v>0</v>
      </c>
    </row>
    <row r="116" spans="1:27" x14ac:dyDescent="0.3">
      <c r="A116" t="s">
        <v>627</v>
      </c>
      <c r="C116" t="s">
        <v>628</v>
      </c>
      <c r="E116" s="1"/>
      <c r="G116" s="1"/>
      <c r="I116" s="1"/>
      <c r="K116" s="1"/>
      <c r="L116" t="s">
        <v>585</v>
      </c>
      <c r="M116" s="1">
        <v>140.4</v>
      </c>
      <c r="O116" s="33">
        <v>333.01</v>
      </c>
      <c r="P116" t="s">
        <v>585</v>
      </c>
      <c r="Q116" s="1">
        <v>200</v>
      </c>
      <c r="S116" s="1">
        <v>0</v>
      </c>
      <c r="T116" t="s">
        <v>585</v>
      </c>
      <c r="U116" s="1">
        <v>35</v>
      </c>
      <c r="W116" s="1">
        <v>0</v>
      </c>
      <c r="X116" s="1"/>
      <c r="Y116" s="117">
        <v>0</v>
      </c>
      <c r="AA116" s="117">
        <v>0</v>
      </c>
    </row>
    <row r="117" spans="1:27" x14ac:dyDescent="0.3">
      <c r="A117" t="s">
        <v>487</v>
      </c>
      <c r="C117" t="s">
        <v>488</v>
      </c>
      <c r="E117" s="1">
        <v>0</v>
      </c>
      <c r="G117" s="1">
        <v>0</v>
      </c>
      <c r="I117" s="1">
        <v>0</v>
      </c>
      <c r="K117" s="1"/>
      <c r="M117" s="1"/>
      <c r="O117" s="33"/>
      <c r="Q117" s="1">
        <v>200</v>
      </c>
      <c r="S117" s="1">
        <v>49.25</v>
      </c>
      <c r="U117" s="1">
        <v>0</v>
      </c>
      <c r="W117" s="1">
        <v>0</v>
      </c>
      <c r="X117" s="1"/>
      <c r="Y117" s="117">
        <v>100</v>
      </c>
      <c r="AA117" s="117">
        <v>0</v>
      </c>
    </row>
    <row r="118" spans="1:27" x14ac:dyDescent="0.3">
      <c r="A118" t="s">
        <v>581</v>
      </c>
      <c r="C118" t="s">
        <v>582</v>
      </c>
      <c r="E118" s="1"/>
      <c r="G118" s="1"/>
      <c r="I118" s="1"/>
      <c r="K118" s="1">
        <v>2537.6799999999998</v>
      </c>
      <c r="L118" t="s">
        <v>584</v>
      </c>
      <c r="M118" s="1">
        <v>886.73</v>
      </c>
      <c r="O118" s="33">
        <v>81.319999999999993</v>
      </c>
      <c r="P118" t="s">
        <v>584</v>
      </c>
      <c r="Q118" s="1">
        <v>0</v>
      </c>
      <c r="S118" s="1">
        <v>869.85</v>
      </c>
      <c r="T118" t="s">
        <v>584</v>
      </c>
      <c r="U118" s="1">
        <v>0</v>
      </c>
      <c r="W118" s="1">
        <v>0</v>
      </c>
      <c r="X118" s="1"/>
      <c r="Y118" s="117">
        <v>0</v>
      </c>
      <c r="AA118" s="117">
        <v>0</v>
      </c>
    </row>
    <row r="119" spans="1:27" x14ac:dyDescent="0.3">
      <c r="A119" t="s">
        <v>617</v>
      </c>
      <c r="C119" t="s">
        <v>1339</v>
      </c>
      <c r="E119" s="1">
        <v>0</v>
      </c>
      <c r="F119">
        <v>0</v>
      </c>
      <c r="G119" s="1">
        <v>0</v>
      </c>
      <c r="H119">
        <v>0</v>
      </c>
      <c r="I119" s="1">
        <v>0</v>
      </c>
      <c r="K119" s="1">
        <v>0</v>
      </c>
      <c r="M119" s="1">
        <v>6206.5</v>
      </c>
      <c r="O119" s="33">
        <v>4081.5</v>
      </c>
      <c r="P119" t="s">
        <v>583</v>
      </c>
      <c r="Q119" s="1">
        <v>0</v>
      </c>
      <c r="S119" s="1">
        <v>0</v>
      </c>
      <c r="T119" t="s">
        <v>583</v>
      </c>
      <c r="U119" s="1">
        <v>0</v>
      </c>
      <c r="W119" s="1">
        <v>0</v>
      </c>
      <c r="X119" s="1"/>
      <c r="Y119" s="117">
        <v>0</v>
      </c>
      <c r="AA119" s="117">
        <v>924</v>
      </c>
    </row>
    <row r="120" spans="1:27" x14ac:dyDescent="0.3">
      <c r="A120" t="s">
        <v>1340</v>
      </c>
      <c r="C120" t="s">
        <v>1341</v>
      </c>
      <c r="E120" s="1"/>
      <c r="G120" s="1"/>
      <c r="I120" s="1"/>
      <c r="K120" s="1"/>
      <c r="M120" s="1"/>
      <c r="O120" s="33"/>
      <c r="Q120" s="1"/>
      <c r="S120" s="1"/>
      <c r="U120" s="1"/>
      <c r="W120" s="1"/>
      <c r="X120" s="1"/>
      <c r="Y120" s="117"/>
      <c r="AA120" s="117">
        <v>4781.03</v>
      </c>
    </row>
    <row r="121" spans="1:27" x14ac:dyDescent="0.3">
      <c r="A121" t="s">
        <v>91</v>
      </c>
      <c r="C121" t="s">
        <v>92</v>
      </c>
      <c r="E121" s="1">
        <v>0</v>
      </c>
      <c r="G121" s="1">
        <v>52.5</v>
      </c>
      <c r="I121" s="1">
        <v>0</v>
      </c>
      <c r="K121" s="1">
        <v>0</v>
      </c>
      <c r="M121" s="1">
        <v>56.25</v>
      </c>
      <c r="O121" s="33"/>
      <c r="P121" t="s">
        <v>583</v>
      </c>
      <c r="Q121" s="1">
        <v>0</v>
      </c>
      <c r="S121" s="1">
        <v>0</v>
      </c>
      <c r="T121" t="s">
        <v>583</v>
      </c>
      <c r="U121" s="1">
        <v>0</v>
      </c>
      <c r="W121" s="1">
        <v>0</v>
      </c>
      <c r="X121" s="1"/>
      <c r="Y121" s="117">
        <v>0</v>
      </c>
      <c r="AA121" s="117">
        <v>44</v>
      </c>
    </row>
    <row r="122" spans="1:27" x14ac:dyDescent="0.3">
      <c r="A122" t="s">
        <v>93</v>
      </c>
      <c r="C122" t="s">
        <v>94</v>
      </c>
      <c r="E122" s="1">
        <v>0</v>
      </c>
      <c r="G122" s="1">
        <v>11.43</v>
      </c>
      <c r="I122" s="1">
        <v>0</v>
      </c>
      <c r="K122" s="1">
        <v>0</v>
      </c>
      <c r="M122" s="1">
        <v>12.6</v>
      </c>
      <c r="O122" s="33"/>
      <c r="P122" t="s">
        <v>583</v>
      </c>
      <c r="Q122" s="1">
        <v>0</v>
      </c>
      <c r="S122" s="1">
        <v>0</v>
      </c>
      <c r="T122" t="s">
        <v>583</v>
      </c>
      <c r="U122" s="1">
        <v>0</v>
      </c>
      <c r="W122" s="1">
        <v>0</v>
      </c>
      <c r="X122" s="1"/>
      <c r="Y122" s="117">
        <v>0</v>
      </c>
      <c r="AA122" s="117">
        <v>11.2</v>
      </c>
    </row>
    <row r="123" spans="1:27" x14ac:dyDescent="0.3">
      <c r="A123" t="s">
        <v>1342</v>
      </c>
      <c r="C123" t="s">
        <v>1343</v>
      </c>
      <c r="E123" s="1"/>
      <c r="G123" s="1"/>
      <c r="I123" s="1"/>
      <c r="K123" s="1"/>
      <c r="M123" s="1"/>
      <c r="O123" s="33"/>
      <c r="Q123" s="1"/>
      <c r="S123" s="1"/>
      <c r="U123" s="1"/>
      <c r="W123" s="1"/>
      <c r="X123" s="1"/>
      <c r="Y123" s="117"/>
      <c r="AA123" s="117">
        <v>206.36</v>
      </c>
    </row>
    <row r="124" spans="1:27" x14ac:dyDescent="0.3">
      <c r="A124" t="s">
        <v>1344</v>
      </c>
      <c r="C124" t="s">
        <v>1345</v>
      </c>
      <c r="E124" s="1"/>
      <c r="G124" s="1"/>
      <c r="I124" s="1"/>
      <c r="K124" s="1"/>
      <c r="M124" s="1"/>
      <c r="O124" s="33"/>
      <c r="Q124" s="1"/>
      <c r="S124" s="1"/>
      <c r="U124" s="1"/>
      <c r="W124" s="1"/>
      <c r="X124" s="1"/>
      <c r="Y124" s="117"/>
      <c r="AA124" s="117">
        <v>1068.55</v>
      </c>
    </row>
    <row r="125" spans="1:27" x14ac:dyDescent="0.3">
      <c r="A125" t="s">
        <v>618</v>
      </c>
      <c r="C125" t="s">
        <v>619</v>
      </c>
      <c r="E125" s="1">
        <v>0</v>
      </c>
      <c r="G125" s="1">
        <v>0</v>
      </c>
      <c r="I125" s="1">
        <v>0</v>
      </c>
      <c r="K125" s="1">
        <v>0</v>
      </c>
      <c r="M125" s="1">
        <v>2287.9699999999998</v>
      </c>
      <c r="O125" s="33">
        <v>1746.49</v>
      </c>
      <c r="P125" t="s">
        <v>583</v>
      </c>
      <c r="Q125" s="1">
        <v>0</v>
      </c>
      <c r="S125" s="1">
        <v>0</v>
      </c>
      <c r="T125" t="s">
        <v>583</v>
      </c>
      <c r="U125" s="1">
        <v>0</v>
      </c>
      <c r="W125" s="1">
        <v>0</v>
      </c>
      <c r="X125" s="1"/>
      <c r="Y125" s="117">
        <v>0</v>
      </c>
      <c r="AA125" s="117"/>
    </row>
    <row r="126" spans="1:27" x14ac:dyDescent="0.3">
      <c r="A126" t="s">
        <v>604</v>
      </c>
      <c r="C126" t="s">
        <v>605</v>
      </c>
      <c r="E126" s="1">
        <v>0</v>
      </c>
      <c r="G126" s="1">
        <v>0</v>
      </c>
      <c r="I126" s="1">
        <v>0</v>
      </c>
      <c r="K126" s="1">
        <v>2679.17</v>
      </c>
      <c r="L126" t="s">
        <v>584</v>
      </c>
      <c r="M126" s="1">
        <v>0</v>
      </c>
      <c r="O126" s="33"/>
      <c r="P126" t="s">
        <v>584</v>
      </c>
      <c r="Q126" s="1">
        <v>0</v>
      </c>
      <c r="S126" s="1">
        <v>0</v>
      </c>
      <c r="T126" t="s">
        <v>584</v>
      </c>
      <c r="U126" s="1">
        <v>0</v>
      </c>
      <c r="W126" s="1">
        <v>0</v>
      </c>
      <c r="X126" s="1"/>
      <c r="Y126" s="117">
        <v>0</v>
      </c>
      <c r="AA126" s="117"/>
    </row>
    <row r="127" spans="1:27" x14ac:dyDescent="0.3">
      <c r="A127" t="s">
        <v>420</v>
      </c>
      <c r="C127" t="s">
        <v>421</v>
      </c>
      <c r="E127" s="1">
        <v>75</v>
      </c>
      <c r="G127" s="1">
        <v>0</v>
      </c>
      <c r="I127" s="1">
        <v>0</v>
      </c>
      <c r="K127" s="11">
        <v>0</v>
      </c>
      <c r="M127" s="1">
        <v>787.5</v>
      </c>
      <c r="O127" s="33">
        <v>986.33</v>
      </c>
      <c r="P127" t="s">
        <v>583</v>
      </c>
      <c r="Q127" s="1">
        <v>0</v>
      </c>
      <c r="S127" s="1">
        <v>0</v>
      </c>
      <c r="T127" t="s">
        <v>583</v>
      </c>
      <c r="U127" s="1">
        <v>0</v>
      </c>
      <c r="W127" s="1">
        <v>0</v>
      </c>
      <c r="X127" s="1"/>
      <c r="Y127" s="117">
        <v>0</v>
      </c>
      <c r="AA127" s="117"/>
    </row>
    <row r="128" spans="1:27" x14ac:dyDescent="0.3">
      <c r="A128" t="s">
        <v>95</v>
      </c>
      <c r="C128" t="s">
        <v>96</v>
      </c>
      <c r="E128" s="1">
        <v>141117.99</v>
      </c>
      <c r="G128" s="1">
        <v>119150.67</v>
      </c>
      <c r="I128" s="1">
        <v>145030.81</v>
      </c>
      <c r="K128" s="12">
        <v>124280.72</v>
      </c>
      <c r="L128" t="s">
        <v>583</v>
      </c>
      <c r="M128" s="1">
        <v>152401.74</v>
      </c>
      <c r="O128" s="33">
        <v>118743.8</v>
      </c>
      <c r="P128" t="s">
        <v>583</v>
      </c>
      <c r="Q128" s="1">
        <v>120000</v>
      </c>
      <c r="S128" s="1">
        <v>85652.07</v>
      </c>
      <c r="T128" t="s">
        <v>583</v>
      </c>
      <c r="U128" s="120">
        <v>139456.92000000001</v>
      </c>
      <c r="W128" s="1">
        <v>168529.29</v>
      </c>
      <c r="X128" s="1"/>
      <c r="Y128" s="117">
        <v>171800</v>
      </c>
      <c r="AA128" s="117">
        <v>-9186.27</v>
      </c>
    </row>
    <row r="129" spans="1:27" x14ac:dyDescent="0.3">
      <c r="A129" t="s">
        <v>656</v>
      </c>
      <c r="C129" t="s">
        <v>657</v>
      </c>
      <c r="E129" s="1"/>
      <c r="G129" s="1"/>
      <c r="I129" s="1"/>
      <c r="K129" s="12"/>
      <c r="M129" s="1"/>
      <c r="O129" s="33">
        <v>5327.25</v>
      </c>
      <c r="Q129" s="1">
        <v>38500</v>
      </c>
      <c r="S129" s="1"/>
      <c r="U129" s="1"/>
      <c r="W129" s="1"/>
      <c r="X129" s="1"/>
      <c r="Y129" s="117">
        <v>0</v>
      </c>
      <c r="AA129" s="117"/>
    </row>
    <row r="130" spans="1:27" x14ac:dyDescent="0.3">
      <c r="A130" t="s">
        <v>1420</v>
      </c>
      <c r="C130" t="s">
        <v>1105</v>
      </c>
      <c r="E130" s="1"/>
      <c r="G130" s="1"/>
      <c r="I130" s="1"/>
      <c r="K130" s="12"/>
      <c r="M130" s="1"/>
      <c r="O130" s="33"/>
      <c r="Q130" s="1"/>
      <c r="S130" s="1"/>
      <c r="U130" s="1">
        <v>22617.41</v>
      </c>
      <c r="W130" s="1">
        <v>4000</v>
      </c>
      <c r="X130" s="1"/>
      <c r="Y130" s="117">
        <v>0</v>
      </c>
      <c r="AA130" s="117"/>
    </row>
    <row r="131" spans="1:27" x14ac:dyDescent="0.3">
      <c r="A131" t="s">
        <v>1294</v>
      </c>
      <c r="C131" t="s">
        <v>1295</v>
      </c>
      <c r="E131" s="1"/>
      <c r="G131" s="1"/>
      <c r="I131" s="1"/>
      <c r="K131" s="12"/>
      <c r="M131" s="1"/>
      <c r="O131" s="33"/>
      <c r="Q131" s="1"/>
      <c r="S131" s="1"/>
      <c r="U131" s="1"/>
      <c r="W131" s="1">
        <v>820.41</v>
      </c>
      <c r="X131" s="1"/>
      <c r="Y131" s="117"/>
      <c r="AA131" s="117"/>
    </row>
    <row r="132" spans="1:27" x14ac:dyDescent="0.3">
      <c r="A132" t="s">
        <v>1296</v>
      </c>
      <c r="C132" t="s">
        <v>1297</v>
      </c>
      <c r="E132" s="1"/>
      <c r="G132" s="1"/>
      <c r="I132" s="1"/>
      <c r="K132" s="12"/>
      <c r="M132" s="1"/>
      <c r="O132" s="33"/>
      <c r="Q132" s="1"/>
      <c r="S132" s="1"/>
      <c r="U132" s="1"/>
      <c r="W132" s="1">
        <v>2000</v>
      </c>
      <c r="X132" s="1"/>
      <c r="Y132" s="117"/>
      <c r="AA132" s="117"/>
    </row>
    <row r="133" spans="1:27" x14ac:dyDescent="0.3">
      <c r="A133" t="s">
        <v>1346</v>
      </c>
      <c r="C133" t="s">
        <v>1347</v>
      </c>
      <c r="E133" s="1"/>
      <c r="G133" s="1"/>
      <c r="I133" s="1"/>
      <c r="K133" s="12"/>
      <c r="M133" s="1"/>
      <c r="O133" s="33"/>
      <c r="Q133" s="1"/>
      <c r="S133" s="1"/>
      <c r="U133" s="1"/>
      <c r="W133" s="1"/>
      <c r="X133" s="1"/>
      <c r="Y133" s="117"/>
      <c r="AA133" s="117">
        <v>65095.54</v>
      </c>
    </row>
    <row r="134" spans="1:27" x14ac:dyDescent="0.3">
      <c r="A134" t="s">
        <v>1419</v>
      </c>
      <c r="C134" t="s">
        <v>1206</v>
      </c>
      <c r="E134" s="1"/>
      <c r="G134" s="1"/>
      <c r="I134" s="1"/>
      <c r="K134" s="12"/>
      <c r="M134" s="1"/>
      <c r="O134" s="33"/>
      <c r="Q134" s="1"/>
      <c r="S134" s="1"/>
      <c r="U134" s="1"/>
      <c r="W134" s="1">
        <v>1946.14</v>
      </c>
      <c r="X134" s="1"/>
      <c r="Y134" s="117"/>
      <c r="AA134" s="117"/>
    </row>
    <row r="135" spans="1:27" x14ac:dyDescent="0.3">
      <c r="A135" t="s">
        <v>828</v>
      </c>
      <c r="C135" t="s">
        <v>823</v>
      </c>
      <c r="E135" s="1"/>
      <c r="G135" s="1"/>
      <c r="I135" s="1"/>
      <c r="K135" s="12"/>
      <c r="L135" t="s">
        <v>583</v>
      </c>
      <c r="M135" s="1"/>
      <c r="O135" s="33"/>
      <c r="P135" t="s">
        <v>583</v>
      </c>
      <c r="Q135" s="1"/>
      <c r="S135" s="1">
        <v>18561</v>
      </c>
      <c r="T135" t="s">
        <v>583</v>
      </c>
      <c r="U135" s="1"/>
      <c r="W135" s="1">
        <v>8564.99</v>
      </c>
      <c r="X135" s="1"/>
      <c r="Y135" s="117">
        <v>0</v>
      </c>
      <c r="AA135" s="117"/>
    </row>
    <row r="136" spans="1:27" x14ac:dyDescent="0.3">
      <c r="A136" t="s">
        <v>97</v>
      </c>
      <c r="C136" t="s">
        <v>98</v>
      </c>
      <c r="E136" s="1">
        <v>2427.5</v>
      </c>
      <c r="G136" s="1">
        <v>3262.5</v>
      </c>
      <c r="I136" s="1">
        <v>2242.5</v>
      </c>
      <c r="K136" s="11">
        <v>3450</v>
      </c>
      <c r="L136" t="s">
        <v>583</v>
      </c>
      <c r="M136" s="1">
        <v>3825</v>
      </c>
      <c r="O136" s="33">
        <v>2737.5</v>
      </c>
      <c r="P136" t="s">
        <v>583</v>
      </c>
      <c r="Q136" s="1">
        <v>4000</v>
      </c>
      <c r="S136" s="1">
        <v>10672.5</v>
      </c>
      <c r="T136" t="s">
        <v>583</v>
      </c>
      <c r="U136" s="1">
        <v>2942.5</v>
      </c>
      <c r="W136" s="1">
        <v>2090</v>
      </c>
      <c r="X136" s="1"/>
      <c r="Y136" s="117">
        <v>2000</v>
      </c>
      <c r="AA136" s="117">
        <v>1265</v>
      </c>
    </row>
    <row r="137" spans="1:27" x14ac:dyDescent="0.3">
      <c r="A137" t="s">
        <v>99</v>
      </c>
      <c r="C137" t="s">
        <v>100</v>
      </c>
      <c r="E137" s="1">
        <v>0</v>
      </c>
      <c r="G137" s="1">
        <v>300</v>
      </c>
      <c r="I137" s="1">
        <v>0</v>
      </c>
      <c r="K137" s="11">
        <v>0</v>
      </c>
      <c r="L137" t="s">
        <v>583</v>
      </c>
      <c r="M137" s="1">
        <v>218.68</v>
      </c>
      <c r="O137" s="33">
        <v>0</v>
      </c>
      <c r="P137" t="s">
        <v>583</v>
      </c>
      <c r="Q137" s="1">
        <v>0</v>
      </c>
      <c r="S137" s="1">
        <v>0</v>
      </c>
      <c r="T137" t="s">
        <v>583</v>
      </c>
      <c r="U137" s="1">
        <v>0</v>
      </c>
      <c r="W137" s="1">
        <v>0</v>
      </c>
      <c r="X137" s="1"/>
      <c r="Y137" s="117">
        <v>0</v>
      </c>
      <c r="AA137" s="117"/>
    </row>
    <row r="138" spans="1:27" x14ac:dyDescent="0.3">
      <c r="A138" t="s">
        <v>101</v>
      </c>
      <c r="C138" t="s">
        <v>102</v>
      </c>
      <c r="E138" s="1">
        <v>48245.34</v>
      </c>
      <c r="G138" s="1">
        <v>42436.13</v>
      </c>
      <c r="I138" s="1">
        <v>54645.24</v>
      </c>
      <c r="K138" s="12">
        <v>41616.74</v>
      </c>
      <c r="L138" t="s">
        <v>583</v>
      </c>
      <c r="M138" s="1">
        <v>52308.959999999999</v>
      </c>
      <c r="O138" s="33">
        <v>46404.26</v>
      </c>
      <c r="P138" t="s">
        <v>583</v>
      </c>
      <c r="Q138" s="1">
        <v>50000</v>
      </c>
      <c r="S138" s="1">
        <v>55961.42</v>
      </c>
      <c r="T138" t="s">
        <v>583</v>
      </c>
      <c r="U138" s="120">
        <v>58335.16</v>
      </c>
      <c r="W138" s="1">
        <v>33333.03</v>
      </c>
      <c r="X138" s="1"/>
      <c r="Y138" s="117">
        <v>35150</v>
      </c>
      <c r="AA138" s="117">
        <v>4072.97</v>
      </c>
    </row>
    <row r="139" spans="1:27" x14ac:dyDescent="0.3">
      <c r="A139" t="s">
        <v>1348</v>
      </c>
      <c r="C139" t="s">
        <v>1349</v>
      </c>
      <c r="E139" s="1"/>
      <c r="G139" s="1"/>
      <c r="I139" s="1"/>
      <c r="K139" s="12"/>
      <c r="M139" s="1"/>
      <c r="O139" s="33"/>
      <c r="Q139" s="1"/>
      <c r="S139" s="1"/>
      <c r="U139" s="120"/>
      <c r="W139" s="1"/>
      <c r="X139" s="1"/>
      <c r="Y139" s="117"/>
      <c r="AA139" s="117">
        <v>10950</v>
      </c>
    </row>
    <row r="140" spans="1:27" x14ac:dyDescent="0.3">
      <c r="A140" t="s">
        <v>1418</v>
      </c>
      <c r="C140" t="s">
        <v>1207</v>
      </c>
      <c r="E140" s="1"/>
      <c r="G140" s="1"/>
      <c r="I140" s="1"/>
      <c r="K140" s="12"/>
      <c r="M140" s="1"/>
      <c r="O140" s="33"/>
      <c r="Q140" s="1"/>
      <c r="S140" s="1"/>
      <c r="U140" s="120"/>
      <c r="W140" s="1">
        <v>1018.74</v>
      </c>
      <c r="X140" s="1"/>
      <c r="Y140" s="117"/>
      <c r="AA140" s="117"/>
    </row>
    <row r="141" spans="1:27" x14ac:dyDescent="0.3">
      <c r="A141" t="s">
        <v>1417</v>
      </c>
      <c r="C141" t="s">
        <v>102</v>
      </c>
      <c r="E141" s="1"/>
      <c r="G141" s="1"/>
      <c r="I141" s="1"/>
      <c r="K141" s="12"/>
      <c r="M141" s="1"/>
      <c r="O141" s="33"/>
      <c r="Q141" s="1"/>
      <c r="S141" s="1"/>
      <c r="U141" s="49"/>
      <c r="W141" s="1">
        <v>5554.73</v>
      </c>
      <c r="X141" s="1"/>
      <c r="Y141" s="117">
        <v>0</v>
      </c>
      <c r="AA141" s="117"/>
    </row>
    <row r="142" spans="1:27" x14ac:dyDescent="0.3">
      <c r="A142" t="s">
        <v>103</v>
      </c>
      <c r="C142" t="s">
        <v>104</v>
      </c>
      <c r="E142" s="1">
        <v>668.33</v>
      </c>
      <c r="G142" s="1">
        <v>1061.21</v>
      </c>
      <c r="I142" s="1">
        <v>847.13</v>
      </c>
      <c r="K142" s="11">
        <v>1198</v>
      </c>
      <c r="L142" t="s">
        <v>583</v>
      </c>
      <c r="M142" s="1">
        <v>1142.77</v>
      </c>
      <c r="O142" s="33">
        <v>768.72</v>
      </c>
      <c r="P142" t="s">
        <v>583</v>
      </c>
      <c r="Q142" s="1">
        <v>1000</v>
      </c>
      <c r="S142" s="1">
        <v>3247.28</v>
      </c>
      <c r="T142" t="s">
        <v>583</v>
      </c>
      <c r="U142" s="1">
        <v>747.38</v>
      </c>
      <c r="W142" s="1">
        <v>519.9</v>
      </c>
      <c r="X142" s="1"/>
      <c r="Y142" s="117">
        <v>750</v>
      </c>
      <c r="AA142" s="117">
        <v>327.95</v>
      </c>
    </row>
    <row r="143" spans="1:27" x14ac:dyDescent="0.3">
      <c r="A143" t="s">
        <v>1416</v>
      </c>
      <c r="C143" t="s">
        <v>1155</v>
      </c>
      <c r="E143" s="1"/>
      <c r="G143" s="1"/>
      <c r="I143" s="1"/>
      <c r="K143" s="114"/>
      <c r="M143" s="1"/>
      <c r="O143" s="33"/>
      <c r="Q143" s="1"/>
      <c r="S143" s="1"/>
      <c r="U143" s="1">
        <v>4926.66</v>
      </c>
      <c r="W143" s="1">
        <v>51380.34</v>
      </c>
      <c r="X143" s="1"/>
      <c r="Y143" s="117">
        <v>33600</v>
      </c>
      <c r="AA143" s="117">
        <v>11808.02</v>
      </c>
    </row>
    <row r="144" spans="1:27" x14ac:dyDescent="0.3">
      <c r="A144" t="s">
        <v>1298</v>
      </c>
      <c r="C144" t="s">
        <v>1299</v>
      </c>
      <c r="E144" s="1"/>
      <c r="G144" s="1"/>
      <c r="I144" s="1"/>
      <c r="K144" s="114"/>
      <c r="M144" s="1"/>
      <c r="O144" s="33"/>
      <c r="Q144" s="1"/>
      <c r="S144" s="1"/>
      <c r="U144" s="1">
        <v>15480</v>
      </c>
      <c r="W144" s="1">
        <v>16790.29</v>
      </c>
      <c r="X144" s="1"/>
      <c r="Y144" s="117"/>
      <c r="AA144" s="117"/>
    </row>
    <row r="145" spans="1:27" x14ac:dyDescent="0.3">
      <c r="A145" t="s">
        <v>636</v>
      </c>
      <c r="C145" t="s">
        <v>105</v>
      </c>
      <c r="E145" s="1">
        <v>0</v>
      </c>
      <c r="G145" s="1">
        <v>40109</v>
      </c>
      <c r="I145" s="1">
        <v>8048.02</v>
      </c>
      <c r="K145" s="1">
        <v>0</v>
      </c>
      <c r="M145" s="1">
        <v>72.8</v>
      </c>
      <c r="O145" s="33">
        <v>621.66999999999996</v>
      </c>
      <c r="Q145" s="1">
        <v>750</v>
      </c>
      <c r="S145" s="1"/>
      <c r="T145" t="s">
        <v>583</v>
      </c>
      <c r="U145" s="1">
        <v>0</v>
      </c>
      <c r="W145" s="11">
        <v>0</v>
      </c>
      <c r="X145" s="1"/>
      <c r="Y145" s="117">
        <v>0</v>
      </c>
      <c r="AA145" s="117"/>
    </row>
    <row r="146" spans="1:27" x14ac:dyDescent="0.3">
      <c r="A146" t="s">
        <v>106</v>
      </c>
      <c r="C146" t="s">
        <v>107</v>
      </c>
      <c r="E146" s="1">
        <v>512.5</v>
      </c>
      <c r="G146" s="1">
        <v>1021.15</v>
      </c>
      <c r="I146" s="1">
        <v>0</v>
      </c>
      <c r="K146" s="1">
        <v>0</v>
      </c>
      <c r="M146" s="1">
        <v>0</v>
      </c>
      <c r="O146" s="33">
        <v>32.409999999999997</v>
      </c>
      <c r="Q146" s="1">
        <v>50</v>
      </c>
      <c r="S146" s="1">
        <v>93.5</v>
      </c>
      <c r="T146" t="s">
        <v>585</v>
      </c>
      <c r="U146" s="1">
        <v>0</v>
      </c>
      <c r="W146" s="12">
        <v>3071.28</v>
      </c>
      <c r="X146" s="1"/>
      <c r="Y146" s="117">
        <v>0</v>
      </c>
      <c r="AA146" s="117"/>
    </row>
    <row r="147" spans="1:27" x14ac:dyDescent="0.3">
      <c r="A147" t="s">
        <v>108</v>
      </c>
      <c r="C147" t="s">
        <v>109</v>
      </c>
      <c r="E147" s="1">
        <v>265.52</v>
      </c>
      <c r="G147" s="1">
        <v>589</v>
      </c>
      <c r="I147" s="1">
        <v>891</v>
      </c>
      <c r="K147" s="1">
        <v>50</v>
      </c>
      <c r="M147" s="1">
        <v>56.8</v>
      </c>
      <c r="O147" s="33">
        <v>1121.44</v>
      </c>
      <c r="P147" t="s">
        <v>585</v>
      </c>
      <c r="Q147" s="1">
        <v>1000</v>
      </c>
      <c r="S147" s="1">
        <v>200.1</v>
      </c>
      <c r="T147" t="s">
        <v>585</v>
      </c>
      <c r="U147" s="1">
        <v>150</v>
      </c>
      <c r="W147" s="11">
        <v>50</v>
      </c>
      <c r="X147" s="1"/>
      <c r="Y147" s="117">
        <v>1500</v>
      </c>
      <c r="AA147" s="117">
        <v>0</v>
      </c>
    </row>
    <row r="148" spans="1:27" x14ac:dyDescent="0.3">
      <c r="A148" t="s">
        <v>110</v>
      </c>
      <c r="C148" t="s">
        <v>111</v>
      </c>
      <c r="E148" s="1">
        <v>231</v>
      </c>
      <c r="G148" s="1">
        <v>185</v>
      </c>
      <c r="I148" s="1">
        <v>433</v>
      </c>
      <c r="K148" s="1">
        <v>40.92</v>
      </c>
      <c r="L148" t="s">
        <v>585</v>
      </c>
      <c r="M148" s="1">
        <v>283.08</v>
      </c>
      <c r="O148" s="33">
        <v>936.5</v>
      </c>
      <c r="P148" t="s">
        <v>585</v>
      </c>
      <c r="Q148" s="1">
        <v>1000</v>
      </c>
      <c r="S148" s="1">
        <v>26.4</v>
      </c>
      <c r="T148" t="s">
        <v>585</v>
      </c>
      <c r="U148" s="1">
        <v>0</v>
      </c>
      <c r="W148" s="1">
        <v>0</v>
      </c>
      <c r="X148" s="1"/>
      <c r="Y148" s="117">
        <v>1000</v>
      </c>
      <c r="AA148" s="117">
        <v>0</v>
      </c>
    </row>
    <row r="149" spans="1:27" x14ac:dyDescent="0.3">
      <c r="A149" t="s">
        <v>112</v>
      </c>
      <c r="C149" t="s">
        <v>1214</v>
      </c>
      <c r="E149" s="1">
        <v>7772.5</v>
      </c>
      <c r="G149" s="1">
        <v>4121.93</v>
      </c>
      <c r="I149" s="1">
        <v>13331.61</v>
      </c>
      <c r="K149" s="1">
        <v>5245.99</v>
      </c>
      <c r="L149" t="s">
        <v>584</v>
      </c>
      <c r="M149" s="1">
        <v>6163.79</v>
      </c>
      <c r="O149" s="33">
        <v>13599.45</v>
      </c>
      <c r="P149" t="s">
        <v>584</v>
      </c>
      <c r="Q149" s="1">
        <v>15000</v>
      </c>
      <c r="S149" s="1">
        <v>6632.95</v>
      </c>
      <c r="T149" t="s">
        <v>584</v>
      </c>
      <c r="U149" s="1">
        <v>3199.05</v>
      </c>
      <c r="W149" s="1">
        <v>2921.15</v>
      </c>
      <c r="X149" s="1"/>
      <c r="Y149" s="117">
        <v>2500</v>
      </c>
      <c r="AA149" s="117">
        <v>2336.09</v>
      </c>
    </row>
    <row r="150" spans="1:27" x14ac:dyDescent="0.3">
      <c r="A150" t="s">
        <v>575</v>
      </c>
      <c r="C150" t="s">
        <v>580</v>
      </c>
      <c r="E150" s="1"/>
      <c r="G150" s="1"/>
      <c r="I150" s="1"/>
      <c r="K150" s="1">
        <v>194.38</v>
      </c>
      <c r="L150" t="s">
        <v>584</v>
      </c>
      <c r="M150" s="1">
        <v>0</v>
      </c>
      <c r="O150" s="33">
        <v>364.42</v>
      </c>
      <c r="P150" t="s">
        <v>584</v>
      </c>
      <c r="Q150" s="1">
        <v>1000</v>
      </c>
      <c r="S150" s="1">
        <v>6322.15</v>
      </c>
      <c r="T150" t="s">
        <v>584</v>
      </c>
      <c r="U150" s="1">
        <v>0</v>
      </c>
      <c r="W150" s="1">
        <v>0</v>
      </c>
      <c r="X150" s="1"/>
      <c r="Y150" s="117">
        <v>0</v>
      </c>
      <c r="AA150" s="117"/>
    </row>
    <row r="151" spans="1:27" x14ac:dyDescent="0.3">
      <c r="A151" t="s">
        <v>576</v>
      </c>
      <c r="C151" t="s">
        <v>579</v>
      </c>
      <c r="E151" s="1"/>
      <c r="G151" s="1"/>
      <c r="I151" s="1"/>
      <c r="K151" s="1">
        <v>0</v>
      </c>
      <c r="L151" t="s">
        <v>584</v>
      </c>
      <c r="M151" s="1">
        <v>777.51</v>
      </c>
      <c r="O151" s="33">
        <v>980.22</v>
      </c>
      <c r="P151" t="s">
        <v>584</v>
      </c>
      <c r="Q151" s="1">
        <v>1000</v>
      </c>
      <c r="S151" s="1">
        <v>0</v>
      </c>
      <c r="T151" t="s">
        <v>584</v>
      </c>
      <c r="U151" s="1">
        <v>122</v>
      </c>
      <c r="W151" s="1">
        <v>0</v>
      </c>
      <c r="X151" s="1"/>
      <c r="Y151" s="117">
        <v>0</v>
      </c>
      <c r="AA151" s="117"/>
    </row>
    <row r="152" spans="1:27" x14ac:dyDescent="0.3">
      <c r="A152" t="s">
        <v>577</v>
      </c>
      <c r="C152" t="s">
        <v>578</v>
      </c>
      <c r="E152" s="1"/>
      <c r="G152" s="1"/>
      <c r="I152" s="1"/>
      <c r="K152" s="1">
        <v>780</v>
      </c>
      <c r="M152" s="1">
        <v>1998</v>
      </c>
      <c r="O152" s="33"/>
      <c r="P152" t="s">
        <v>584</v>
      </c>
      <c r="Q152" s="1">
        <v>3000</v>
      </c>
      <c r="S152" s="1">
        <v>0</v>
      </c>
      <c r="T152" t="s">
        <v>584</v>
      </c>
      <c r="U152" s="1">
        <v>0</v>
      </c>
      <c r="W152" s="1">
        <v>0</v>
      </c>
      <c r="X152" s="1"/>
      <c r="Y152" s="117">
        <v>3000</v>
      </c>
      <c r="AA152" s="117">
        <v>0</v>
      </c>
    </row>
    <row r="153" spans="1:27" x14ac:dyDescent="0.3">
      <c r="A153" t="s">
        <v>1300</v>
      </c>
      <c r="C153" t="s">
        <v>1301</v>
      </c>
      <c r="E153" s="1"/>
      <c r="G153" s="1"/>
      <c r="I153" s="1"/>
      <c r="K153" s="1"/>
      <c r="M153" s="1"/>
      <c r="O153" s="33"/>
      <c r="Q153" s="1"/>
      <c r="S153" s="1"/>
      <c r="U153" s="1"/>
      <c r="W153" s="1">
        <v>556.82000000000005</v>
      </c>
      <c r="X153" s="1"/>
      <c r="Y153" s="117"/>
      <c r="AA153" s="117"/>
    </row>
    <row r="154" spans="1:27" x14ac:dyDescent="0.3">
      <c r="A154" t="s">
        <v>606</v>
      </c>
      <c r="C154" t="s">
        <v>607</v>
      </c>
      <c r="E154" s="1">
        <v>0</v>
      </c>
      <c r="G154" s="1">
        <v>0</v>
      </c>
      <c r="I154" s="1">
        <v>0</v>
      </c>
      <c r="K154" s="1">
        <v>2808.41</v>
      </c>
      <c r="M154" s="1"/>
      <c r="O154" s="33"/>
      <c r="Q154" s="1"/>
      <c r="S154" s="1"/>
      <c r="U154" s="1">
        <v>17780</v>
      </c>
      <c r="W154" s="1"/>
      <c r="X154" s="1"/>
      <c r="Y154" s="117">
        <v>0</v>
      </c>
      <c r="AA154" s="117"/>
    </row>
    <row r="155" spans="1:27" x14ac:dyDescent="0.3">
      <c r="A155" t="s">
        <v>1302</v>
      </c>
      <c r="C155" t="s">
        <v>1249</v>
      </c>
      <c r="E155" s="1"/>
      <c r="G155" s="1"/>
      <c r="I155" s="1"/>
      <c r="K155" s="1"/>
      <c r="M155" s="1"/>
      <c r="O155" s="33"/>
      <c r="Q155" s="1"/>
      <c r="S155" s="1"/>
      <c r="U155" s="1"/>
      <c r="W155" s="1"/>
      <c r="X155" s="1"/>
      <c r="Y155" s="117"/>
      <c r="AA155" s="117"/>
    </row>
    <row r="156" spans="1:27" x14ac:dyDescent="0.3">
      <c r="A156" t="s">
        <v>658</v>
      </c>
      <c r="C156" t="s">
        <v>659</v>
      </c>
      <c r="E156" s="1"/>
      <c r="G156" s="1"/>
      <c r="I156" s="1"/>
      <c r="K156" s="1"/>
      <c r="M156" s="1"/>
      <c r="O156" s="33">
        <v>6543.85</v>
      </c>
      <c r="P156" t="s">
        <v>584</v>
      </c>
      <c r="Q156" s="1"/>
      <c r="S156" s="1">
        <v>29.85</v>
      </c>
      <c r="T156" t="s">
        <v>584</v>
      </c>
      <c r="U156" s="1"/>
      <c r="W156" s="1"/>
      <c r="X156" s="1"/>
      <c r="Y156" s="117">
        <v>0</v>
      </c>
      <c r="AA156" s="117"/>
    </row>
    <row r="157" spans="1:27" x14ac:dyDescent="0.3">
      <c r="A157" t="s">
        <v>827</v>
      </c>
      <c r="C157" t="s">
        <v>820</v>
      </c>
      <c r="E157" s="1"/>
      <c r="G157" s="1"/>
      <c r="I157" s="1"/>
      <c r="K157" s="1"/>
      <c r="M157" s="1"/>
      <c r="O157" s="33"/>
      <c r="P157" t="s">
        <v>584</v>
      </c>
      <c r="Q157" s="1"/>
      <c r="S157" s="1"/>
      <c r="T157" t="s">
        <v>584</v>
      </c>
      <c r="U157" s="120">
        <v>26719.4</v>
      </c>
      <c r="W157" s="1">
        <v>22891.05</v>
      </c>
      <c r="X157" s="1"/>
      <c r="Y157" s="117">
        <v>30000</v>
      </c>
      <c r="AA157" s="117">
        <v>0</v>
      </c>
    </row>
    <row r="158" spans="1:27" x14ac:dyDescent="0.3">
      <c r="A158" t="s">
        <v>1352</v>
      </c>
      <c r="C158" t="s">
        <v>1250</v>
      </c>
      <c r="E158" s="1"/>
      <c r="G158" s="1"/>
      <c r="I158" s="1"/>
      <c r="K158" s="1"/>
      <c r="M158" s="1"/>
      <c r="O158" s="33"/>
      <c r="Q158" s="1"/>
      <c r="S158" s="1"/>
      <c r="U158" s="120">
        <v>3339.16</v>
      </c>
      <c r="W158" s="1"/>
      <c r="X158" s="1"/>
      <c r="Y158" s="117"/>
      <c r="AA158" s="117"/>
    </row>
    <row r="159" spans="1:27" x14ac:dyDescent="0.3">
      <c r="A159" t="s">
        <v>1353</v>
      </c>
      <c r="C159" t="s">
        <v>1251</v>
      </c>
      <c r="E159" s="1"/>
      <c r="G159" s="1"/>
      <c r="I159" s="1"/>
      <c r="K159" s="1"/>
      <c r="M159" s="1"/>
      <c r="O159" s="33"/>
      <c r="Q159" s="1"/>
      <c r="S159" s="1"/>
      <c r="U159" s="120">
        <v>7671</v>
      </c>
      <c r="W159" s="1"/>
      <c r="X159" s="1"/>
      <c r="Y159" s="117"/>
      <c r="AA159" s="117"/>
    </row>
    <row r="160" spans="1:27" x14ac:dyDescent="0.3">
      <c r="A160" t="s">
        <v>422</v>
      </c>
      <c r="C160" t="s">
        <v>423</v>
      </c>
      <c r="E160" s="1">
        <v>109</v>
      </c>
      <c r="G160" s="1">
        <v>0</v>
      </c>
      <c r="I160" s="1">
        <v>0</v>
      </c>
      <c r="K160" s="1">
        <v>0</v>
      </c>
      <c r="M160" s="1">
        <v>0</v>
      </c>
      <c r="O160" s="33">
        <v>0</v>
      </c>
      <c r="Q160" s="1">
        <v>0</v>
      </c>
      <c r="S160" s="1">
        <v>0</v>
      </c>
      <c r="U160" s="1">
        <v>70</v>
      </c>
      <c r="W160" s="1">
        <v>65</v>
      </c>
      <c r="X160" s="1"/>
      <c r="Y160" s="117">
        <v>150</v>
      </c>
      <c r="AA160" s="117">
        <v>0</v>
      </c>
    </row>
    <row r="161" spans="1:27" x14ac:dyDescent="0.3">
      <c r="A161" t="s">
        <v>113</v>
      </c>
      <c r="C161" t="s">
        <v>631</v>
      </c>
      <c r="E161" s="1">
        <v>7205.62</v>
      </c>
      <c r="G161" s="1">
        <v>9750</v>
      </c>
      <c r="I161" s="1">
        <v>15278</v>
      </c>
      <c r="K161" s="1">
        <v>0</v>
      </c>
      <c r="L161" t="s">
        <v>583</v>
      </c>
      <c r="M161" s="1">
        <v>0</v>
      </c>
      <c r="O161" s="33">
        <v>75</v>
      </c>
      <c r="P161" t="s">
        <v>583</v>
      </c>
      <c r="Q161" s="1">
        <v>0</v>
      </c>
      <c r="S161" s="1">
        <v>0</v>
      </c>
      <c r="T161" t="s">
        <v>583</v>
      </c>
      <c r="U161" s="1">
        <v>7859.3</v>
      </c>
      <c r="W161" s="1">
        <v>65769.350000000006</v>
      </c>
      <c r="X161" s="1"/>
      <c r="Y161" s="117">
        <v>18068</v>
      </c>
      <c r="AA161" s="117">
        <v>8860.4699999999993</v>
      </c>
    </row>
    <row r="162" spans="1:27" x14ac:dyDescent="0.3">
      <c r="A162" t="s">
        <v>114</v>
      </c>
      <c r="C162" t="s">
        <v>115</v>
      </c>
      <c r="E162" s="1">
        <v>12009.38</v>
      </c>
      <c r="G162" s="1">
        <v>9750</v>
      </c>
      <c r="I162" s="1">
        <v>5092</v>
      </c>
      <c r="K162" s="1">
        <v>20730</v>
      </c>
      <c r="L162" t="s">
        <v>583</v>
      </c>
      <c r="M162" s="1">
        <v>22095</v>
      </c>
      <c r="O162" s="33">
        <v>21450</v>
      </c>
      <c r="P162" t="s">
        <v>583</v>
      </c>
      <c r="Q162" s="1">
        <v>35000</v>
      </c>
      <c r="S162" s="1">
        <v>54753.89</v>
      </c>
      <c r="T162" t="s">
        <v>583</v>
      </c>
      <c r="U162" s="1">
        <v>43658.38</v>
      </c>
      <c r="W162" s="1">
        <v>0</v>
      </c>
      <c r="X162" s="1"/>
      <c r="Y162" s="117">
        <v>25252</v>
      </c>
      <c r="AA162" s="117">
        <v>10362.57</v>
      </c>
    </row>
    <row r="163" spans="1:27" x14ac:dyDescent="0.3">
      <c r="A163" t="s">
        <v>116</v>
      </c>
      <c r="C163" t="s">
        <v>117</v>
      </c>
      <c r="E163" s="1">
        <v>73.12</v>
      </c>
      <c r="G163" s="1">
        <v>150</v>
      </c>
      <c r="I163" s="1">
        <v>1762.5</v>
      </c>
      <c r="K163" s="1">
        <v>0</v>
      </c>
      <c r="L163" t="s">
        <v>583</v>
      </c>
      <c r="M163" s="1">
        <v>0</v>
      </c>
      <c r="O163" s="33">
        <v>75</v>
      </c>
      <c r="P163" t="s">
        <v>583</v>
      </c>
      <c r="Q163" s="1">
        <v>0</v>
      </c>
      <c r="S163" s="1">
        <v>127.5</v>
      </c>
      <c r="T163" t="s">
        <v>583</v>
      </c>
      <c r="U163" s="1">
        <v>990</v>
      </c>
      <c r="W163" s="1">
        <v>5969.88</v>
      </c>
      <c r="X163" s="1"/>
      <c r="Y163" s="117">
        <v>330</v>
      </c>
      <c r="AA163" s="117">
        <v>110</v>
      </c>
    </row>
    <row r="164" spans="1:27" x14ac:dyDescent="0.3">
      <c r="A164" t="s">
        <v>118</v>
      </c>
      <c r="C164" t="s">
        <v>119</v>
      </c>
      <c r="E164" s="1">
        <v>121.88</v>
      </c>
      <c r="G164" s="1">
        <v>150</v>
      </c>
      <c r="I164" s="1">
        <v>0</v>
      </c>
      <c r="K164" s="1">
        <v>225</v>
      </c>
      <c r="L164" t="s">
        <v>583</v>
      </c>
      <c r="M164" s="1">
        <v>150</v>
      </c>
      <c r="O164" s="33">
        <v>0</v>
      </c>
      <c r="P164" t="s">
        <v>583</v>
      </c>
      <c r="Q164" s="1">
        <v>300</v>
      </c>
      <c r="S164" s="1">
        <v>297.5</v>
      </c>
      <c r="T164" t="s">
        <v>583</v>
      </c>
      <c r="U164" s="1"/>
      <c r="W164" s="1">
        <v>0</v>
      </c>
      <c r="X164" s="1"/>
      <c r="Y164" s="117">
        <v>550</v>
      </c>
      <c r="AA164" s="117">
        <v>110</v>
      </c>
    </row>
    <row r="165" spans="1:27" x14ac:dyDescent="0.3">
      <c r="A165" t="s">
        <v>424</v>
      </c>
      <c r="C165" t="s">
        <v>425</v>
      </c>
      <c r="E165" s="1">
        <v>97.5</v>
      </c>
      <c r="G165" s="1">
        <v>0</v>
      </c>
      <c r="I165" s="1">
        <v>0</v>
      </c>
      <c r="K165" s="1">
        <v>0</v>
      </c>
      <c r="M165" s="1">
        <v>0</v>
      </c>
      <c r="O165" s="33"/>
      <c r="P165" t="s">
        <v>583</v>
      </c>
      <c r="Q165" s="1">
        <v>0</v>
      </c>
      <c r="S165" s="1"/>
      <c r="T165" t="s">
        <v>583</v>
      </c>
      <c r="U165" s="1"/>
      <c r="W165" s="1">
        <v>0</v>
      </c>
      <c r="X165" s="1"/>
      <c r="Y165" s="117">
        <v>0</v>
      </c>
      <c r="AA165" s="117"/>
    </row>
    <row r="166" spans="1:27" x14ac:dyDescent="0.3">
      <c r="A166" t="s">
        <v>120</v>
      </c>
      <c r="C166" t="s">
        <v>1156</v>
      </c>
      <c r="E166" s="1"/>
      <c r="G166" s="1"/>
      <c r="I166" s="1"/>
      <c r="K166" s="1"/>
      <c r="M166" s="1"/>
      <c r="O166" s="33"/>
      <c r="Q166" s="1"/>
      <c r="S166" s="1"/>
      <c r="U166" s="1"/>
      <c r="W166" s="1">
        <v>0</v>
      </c>
      <c r="X166" s="1"/>
      <c r="Y166" s="117">
        <v>0</v>
      </c>
      <c r="AA166" s="117"/>
    </row>
    <row r="167" spans="1:27" x14ac:dyDescent="0.3">
      <c r="A167" t="s">
        <v>120</v>
      </c>
      <c r="C167" t="s">
        <v>489</v>
      </c>
      <c r="E167" s="1">
        <v>5639.25</v>
      </c>
      <c r="G167" s="1">
        <v>4838.16</v>
      </c>
      <c r="I167" s="1">
        <v>7730.04</v>
      </c>
      <c r="K167" s="1">
        <v>0</v>
      </c>
      <c r="L167" t="s">
        <v>583</v>
      </c>
      <c r="M167" s="1">
        <v>0</v>
      </c>
      <c r="O167" s="33">
        <v>28.25</v>
      </c>
      <c r="P167" t="s">
        <v>583</v>
      </c>
      <c r="Q167" s="1">
        <v>0</v>
      </c>
      <c r="S167" s="1">
        <v>0</v>
      </c>
      <c r="T167" t="s">
        <v>583</v>
      </c>
      <c r="U167" s="1">
        <v>16477.830000000002</v>
      </c>
      <c r="W167" s="1">
        <v>0</v>
      </c>
      <c r="X167" s="1"/>
      <c r="Y167" s="117">
        <v>4000</v>
      </c>
      <c r="AA167" s="117">
        <v>2176.37</v>
      </c>
    </row>
    <row r="168" spans="1:27" x14ac:dyDescent="0.3">
      <c r="A168" t="s">
        <v>121</v>
      </c>
      <c r="C168" t="s">
        <v>122</v>
      </c>
      <c r="E168" s="1">
        <v>8940</v>
      </c>
      <c r="G168" s="1">
        <v>4838.16</v>
      </c>
      <c r="I168" s="1">
        <v>2576.34</v>
      </c>
      <c r="K168" s="1">
        <v>10761.85</v>
      </c>
      <c r="L168" t="s">
        <v>583</v>
      </c>
      <c r="M168" s="1">
        <v>10822.46</v>
      </c>
      <c r="O168" s="33">
        <v>9478.8700000000008</v>
      </c>
      <c r="P168" t="s">
        <v>583</v>
      </c>
      <c r="Q168" s="1">
        <v>12000</v>
      </c>
      <c r="S168" s="1">
        <v>10083.84</v>
      </c>
      <c r="T168" t="s">
        <v>583</v>
      </c>
      <c r="U168" s="1">
        <v>7000</v>
      </c>
      <c r="W168" s="1">
        <v>15268.12</v>
      </c>
      <c r="X168" s="1"/>
      <c r="Y168" s="117">
        <v>5500</v>
      </c>
      <c r="AA168" s="117">
        <v>2534.29</v>
      </c>
    </row>
    <row r="169" spans="1:27" x14ac:dyDescent="0.3">
      <c r="A169" t="s">
        <v>1415</v>
      </c>
      <c r="C169" t="s">
        <v>1157</v>
      </c>
      <c r="E169" s="1"/>
      <c r="G169" s="1"/>
      <c r="I169" s="1"/>
      <c r="K169" s="1"/>
      <c r="M169" s="1"/>
      <c r="O169" s="33"/>
      <c r="Q169" s="1"/>
      <c r="S169" s="1"/>
      <c r="U169" s="1"/>
      <c r="W169" s="1">
        <v>16318.61</v>
      </c>
      <c r="X169" s="1"/>
      <c r="Y169" s="117">
        <v>10000</v>
      </c>
      <c r="AA169" s="117">
        <v>9468.7099999999991</v>
      </c>
    </row>
    <row r="170" spans="1:27" x14ac:dyDescent="0.3">
      <c r="A170" t="s">
        <v>1414</v>
      </c>
      <c r="C170" t="s">
        <v>123</v>
      </c>
      <c r="E170" s="1">
        <v>43.95</v>
      </c>
      <c r="G170" s="1">
        <v>31.84</v>
      </c>
      <c r="I170" s="1">
        <v>393.88</v>
      </c>
      <c r="K170" s="1">
        <v>0</v>
      </c>
      <c r="L170" t="s">
        <v>583</v>
      </c>
      <c r="M170" s="1">
        <v>0</v>
      </c>
      <c r="O170" s="33">
        <v>20.83</v>
      </c>
      <c r="P170" t="s">
        <v>583</v>
      </c>
      <c r="Q170" s="1">
        <v>0</v>
      </c>
      <c r="S170" s="1">
        <v>35.049999999999997</v>
      </c>
      <c r="T170" t="s">
        <v>583</v>
      </c>
      <c r="U170" s="1">
        <v>50</v>
      </c>
      <c r="W170" s="1">
        <v>0</v>
      </c>
      <c r="X170" s="1"/>
      <c r="Y170" s="117">
        <v>100</v>
      </c>
      <c r="AA170" s="117">
        <v>29.75</v>
      </c>
    </row>
    <row r="171" spans="1:27" x14ac:dyDescent="0.3">
      <c r="A171" t="s">
        <v>1413</v>
      </c>
      <c r="C171" t="s">
        <v>124</v>
      </c>
      <c r="E171" s="1">
        <v>0</v>
      </c>
      <c r="G171" s="1">
        <v>31.84</v>
      </c>
      <c r="I171" s="1">
        <v>0</v>
      </c>
      <c r="K171" s="1">
        <v>56.63</v>
      </c>
      <c r="L171" t="s">
        <v>583</v>
      </c>
      <c r="M171" s="1">
        <v>36.409999999999997</v>
      </c>
      <c r="O171" s="33"/>
      <c r="P171" t="s">
        <v>583</v>
      </c>
      <c r="Q171" s="1">
        <v>75</v>
      </c>
      <c r="S171" s="1">
        <v>77.19</v>
      </c>
      <c r="T171" t="s">
        <v>583</v>
      </c>
      <c r="U171" s="1">
        <v>1858.22</v>
      </c>
      <c r="W171" s="1">
        <v>1529.85</v>
      </c>
      <c r="X171" s="1"/>
      <c r="Y171" s="117">
        <v>50</v>
      </c>
      <c r="AA171" s="117">
        <v>230.41</v>
      </c>
    </row>
    <row r="172" spans="1:27" x14ac:dyDescent="0.3">
      <c r="A172" t="s">
        <v>125</v>
      </c>
      <c r="C172" t="s">
        <v>126</v>
      </c>
      <c r="E172" s="1">
        <v>165</v>
      </c>
      <c r="G172" s="1">
        <v>5</v>
      </c>
      <c r="I172" s="1">
        <v>999</v>
      </c>
      <c r="K172" s="1">
        <v>0</v>
      </c>
      <c r="L172" t="s">
        <v>585</v>
      </c>
      <c r="M172" s="1">
        <v>0</v>
      </c>
      <c r="O172" s="33">
        <v>1510</v>
      </c>
      <c r="P172" t="s">
        <v>585</v>
      </c>
      <c r="Q172" s="1">
        <v>0</v>
      </c>
      <c r="S172" s="1">
        <v>114.5</v>
      </c>
      <c r="T172" t="s">
        <v>585</v>
      </c>
      <c r="U172" s="1">
        <v>0</v>
      </c>
      <c r="W172" s="1">
        <v>0</v>
      </c>
      <c r="X172" s="1"/>
      <c r="Y172" s="117">
        <v>0</v>
      </c>
      <c r="AA172" s="117"/>
    </row>
    <row r="173" spans="1:27" x14ac:dyDescent="0.3">
      <c r="A173" t="s">
        <v>127</v>
      </c>
      <c r="C173" t="s">
        <v>128</v>
      </c>
      <c r="E173" s="1">
        <v>0</v>
      </c>
      <c r="G173" s="1">
        <v>5</v>
      </c>
      <c r="I173" s="1">
        <v>0</v>
      </c>
      <c r="K173" s="1">
        <v>134.80000000000001</v>
      </c>
      <c r="L173" t="s">
        <v>585</v>
      </c>
      <c r="M173" s="1">
        <v>0</v>
      </c>
      <c r="O173" s="33">
        <v>29.85</v>
      </c>
      <c r="P173" t="s">
        <v>585</v>
      </c>
      <c r="Q173" s="1">
        <v>100</v>
      </c>
      <c r="S173" s="1">
        <v>49</v>
      </c>
      <c r="T173" t="s">
        <v>585</v>
      </c>
      <c r="U173" s="1">
        <v>134.6</v>
      </c>
      <c r="W173" s="1">
        <v>114.6</v>
      </c>
      <c r="X173" s="1"/>
      <c r="Y173" s="117">
        <v>200</v>
      </c>
      <c r="AA173" s="117">
        <v>99.85</v>
      </c>
    </row>
    <row r="174" spans="1:27" x14ac:dyDescent="0.3">
      <c r="A174" t="s">
        <v>129</v>
      </c>
      <c r="C174" t="s">
        <v>130</v>
      </c>
      <c r="E174" s="1">
        <v>53.6</v>
      </c>
      <c r="G174" s="1">
        <v>43.64</v>
      </c>
      <c r="I174" s="1">
        <v>35</v>
      </c>
      <c r="K174" s="1">
        <v>0</v>
      </c>
      <c r="M174" s="1">
        <v>0</v>
      </c>
      <c r="O174" s="33">
        <v>0</v>
      </c>
      <c r="Q174" s="1">
        <v>0</v>
      </c>
      <c r="S174" s="1">
        <v>0</v>
      </c>
      <c r="U174" s="1">
        <v>56</v>
      </c>
      <c r="W174" s="1">
        <v>190</v>
      </c>
      <c r="X174" s="1"/>
      <c r="Y174" s="117">
        <v>200</v>
      </c>
      <c r="AA174" s="117"/>
    </row>
    <row r="175" spans="1:27" x14ac:dyDescent="0.3">
      <c r="A175" t="s">
        <v>131</v>
      </c>
      <c r="C175" t="s">
        <v>595</v>
      </c>
      <c r="E175" s="1">
        <v>0</v>
      </c>
      <c r="G175" s="1">
        <v>43.64</v>
      </c>
      <c r="I175" s="1">
        <v>0</v>
      </c>
      <c r="K175" s="1">
        <v>0</v>
      </c>
      <c r="M175" s="1">
        <v>0</v>
      </c>
      <c r="O175" s="33">
        <v>0</v>
      </c>
      <c r="Q175" s="1">
        <v>0</v>
      </c>
      <c r="S175" s="1">
        <v>0</v>
      </c>
      <c r="U175" s="1">
        <v>0</v>
      </c>
      <c r="W175" s="1">
        <v>0</v>
      </c>
      <c r="X175" s="1"/>
      <c r="Y175" s="117">
        <v>0</v>
      </c>
      <c r="AA175" s="117"/>
    </row>
    <row r="176" spans="1:27" x14ac:dyDescent="0.3">
      <c r="A176" t="s">
        <v>132</v>
      </c>
      <c r="C176" t="s">
        <v>133</v>
      </c>
      <c r="E176" s="1">
        <v>308.70999999999998</v>
      </c>
      <c r="G176" s="1">
        <v>1243.17</v>
      </c>
      <c r="I176" s="1">
        <v>1397.5</v>
      </c>
      <c r="K176" s="1">
        <v>0</v>
      </c>
      <c r="L176" t="s">
        <v>584</v>
      </c>
      <c r="M176" s="1">
        <v>1242.57</v>
      </c>
      <c r="O176" s="33">
        <v>311.3</v>
      </c>
      <c r="P176" t="s">
        <v>584</v>
      </c>
      <c r="Q176" s="1">
        <v>0</v>
      </c>
      <c r="S176" s="1">
        <v>1024.74</v>
      </c>
      <c r="T176" t="s">
        <v>584</v>
      </c>
      <c r="U176" s="1">
        <v>0</v>
      </c>
      <c r="W176" s="1">
        <v>0</v>
      </c>
      <c r="X176" s="1"/>
      <c r="Y176" s="117">
        <v>250</v>
      </c>
      <c r="AA176" s="117">
        <v>93.07</v>
      </c>
    </row>
    <row r="177" spans="1:27" x14ac:dyDescent="0.3">
      <c r="A177" t="s">
        <v>134</v>
      </c>
      <c r="C177" t="s">
        <v>135</v>
      </c>
      <c r="E177" s="1">
        <v>0</v>
      </c>
      <c r="G177" s="1">
        <v>1243.17</v>
      </c>
      <c r="I177" s="1">
        <v>31.45</v>
      </c>
      <c r="K177" s="1">
        <v>2219.87</v>
      </c>
      <c r="L177" t="s">
        <v>584</v>
      </c>
      <c r="M177" s="1">
        <v>0</v>
      </c>
      <c r="O177" s="33">
        <v>83.44</v>
      </c>
      <c r="P177" t="s">
        <v>584</v>
      </c>
      <c r="Q177" s="1">
        <v>500</v>
      </c>
      <c r="S177" s="1">
        <v>320.83999999999997</v>
      </c>
      <c r="T177" t="s">
        <v>584</v>
      </c>
      <c r="U177" s="1">
        <v>102.75</v>
      </c>
      <c r="W177" s="1">
        <v>1233.6300000000001</v>
      </c>
      <c r="X177" s="1"/>
      <c r="Y177" s="117">
        <v>1000</v>
      </c>
      <c r="AA177" s="117">
        <v>36.94</v>
      </c>
    </row>
    <row r="178" spans="1:27" x14ac:dyDescent="0.3">
      <c r="A178" t="s">
        <v>608</v>
      </c>
      <c r="C178" t="s">
        <v>609</v>
      </c>
      <c r="E178" s="1">
        <v>0</v>
      </c>
      <c r="G178" s="1">
        <v>0</v>
      </c>
      <c r="I178" s="1">
        <v>0</v>
      </c>
      <c r="K178" s="1">
        <v>3490.02</v>
      </c>
      <c r="L178" t="s">
        <v>584</v>
      </c>
      <c r="M178" s="1">
        <v>9061</v>
      </c>
      <c r="O178" s="33">
        <v>0</v>
      </c>
      <c r="P178" t="s">
        <v>585</v>
      </c>
      <c r="Q178" s="1">
        <v>0</v>
      </c>
      <c r="S178" s="1">
        <v>14861.39</v>
      </c>
      <c r="T178" t="s">
        <v>585</v>
      </c>
      <c r="U178" s="1">
        <v>0</v>
      </c>
      <c r="W178" s="1">
        <v>0</v>
      </c>
      <c r="X178" s="1"/>
      <c r="Y178" s="117">
        <v>2000</v>
      </c>
      <c r="AA178" s="117"/>
    </row>
    <row r="179" spans="1:27" x14ac:dyDescent="0.3">
      <c r="A179" t="s">
        <v>136</v>
      </c>
      <c r="C179" t="s">
        <v>137</v>
      </c>
      <c r="E179" s="1">
        <v>44</v>
      </c>
      <c r="G179" s="1">
        <v>66</v>
      </c>
      <c r="I179" s="1">
        <v>0</v>
      </c>
      <c r="K179" s="1">
        <v>0</v>
      </c>
      <c r="M179" s="1">
        <v>225</v>
      </c>
      <c r="O179" s="33"/>
      <c r="P179" t="s">
        <v>585</v>
      </c>
      <c r="Q179" s="1">
        <v>0</v>
      </c>
      <c r="S179" s="1">
        <v>85</v>
      </c>
      <c r="T179" t="s">
        <v>585</v>
      </c>
      <c r="U179" s="1">
        <v>0</v>
      </c>
      <c r="W179" s="1">
        <v>0</v>
      </c>
      <c r="X179" s="1"/>
      <c r="Y179" s="117">
        <v>300</v>
      </c>
      <c r="AA179" s="117"/>
    </row>
    <row r="180" spans="1:27" x14ac:dyDescent="0.3">
      <c r="A180" t="s">
        <v>138</v>
      </c>
      <c r="C180" t="s">
        <v>139</v>
      </c>
      <c r="E180" s="1">
        <v>0</v>
      </c>
      <c r="G180" s="1">
        <v>66</v>
      </c>
      <c r="I180" s="1">
        <v>77</v>
      </c>
      <c r="K180" s="1">
        <v>77</v>
      </c>
      <c r="L180" t="s">
        <v>585</v>
      </c>
      <c r="M180" s="1">
        <v>0</v>
      </c>
      <c r="O180" s="33">
        <v>140</v>
      </c>
      <c r="P180" t="s">
        <v>585</v>
      </c>
      <c r="Q180" s="1">
        <v>300</v>
      </c>
      <c r="S180" s="1">
        <v>104.75</v>
      </c>
      <c r="T180" t="s">
        <v>585</v>
      </c>
      <c r="U180" s="1">
        <v>125</v>
      </c>
      <c r="W180" s="1">
        <v>452</v>
      </c>
      <c r="X180" s="1"/>
      <c r="Y180" s="117">
        <v>500</v>
      </c>
      <c r="AA180" s="117">
        <v>235</v>
      </c>
    </row>
    <row r="181" spans="1:27" x14ac:dyDescent="0.3">
      <c r="A181" t="s">
        <v>140</v>
      </c>
      <c r="C181" t="s">
        <v>141</v>
      </c>
      <c r="E181" s="1">
        <v>9607.5</v>
      </c>
      <c r="G181" s="1">
        <v>9750</v>
      </c>
      <c r="I181" s="1">
        <v>11316.67</v>
      </c>
      <c r="K181" s="1">
        <v>9105</v>
      </c>
      <c r="L181" t="s">
        <v>583</v>
      </c>
      <c r="M181" s="1">
        <v>9195</v>
      </c>
      <c r="O181" s="33">
        <v>9465</v>
      </c>
      <c r="P181" t="s">
        <v>583</v>
      </c>
      <c r="Q181" s="1">
        <v>9475</v>
      </c>
      <c r="S181" s="1">
        <v>9474.99</v>
      </c>
      <c r="T181" t="s">
        <v>583</v>
      </c>
      <c r="U181" s="1">
        <v>15900</v>
      </c>
      <c r="W181" s="1">
        <v>16200</v>
      </c>
      <c r="X181" s="1"/>
      <c r="Y181" s="117">
        <v>18600</v>
      </c>
      <c r="AA181" s="117">
        <v>5078.6499999999996</v>
      </c>
    </row>
    <row r="182" spans="1:27" x14ac:dyDescent="0.3">
      <c r="A182" t="s">
        <v>142</v>
      </c>
      <c r="C182" t="s">
        <v>143</v>
      </c>
      <c r="E182" s="1">
        <v>97.5</v>
      </c>
      <c r="G182" s="1">
        <v>375</v>
      </c>
      <c r="I182" s="1">
        <v>468.75</v>
      </c>
      <c r="K182" s="1">
        <v>75</v>
      </c>
      <c r="L182" t="s">
        <v>583</v>
      </c>
      <c r="M182" s="1">
        <v>285</v>
      </c>
      <c r="O182" s="33">
        <v>262.5</v>
      </c>
      <c r="P182" t="s">
        <v>583</v>
      </c>
      <c r="Q182" s="1">
        <v>300</v>
      </c>
      <c r="S182" s="1">
        <v>42.5</v>
      </c>
      <c r="T182" t="s">
        <v>583</v>
      </c>
      <c r="U182" s="1">
        <v>412.5</v>
      </c>
      <c r="W182" s="1">
        <v>110</v>
      </c>
      <c r="X182" s="1"/>
      <c r="Y182" s="117">
        <v>110</v>
      </c>
      <c r="AA182" s="117"/>
    </row>
    <row r="183" spans="1:27" x14ac:dyDescent="0.3">
      <c r="A183" t="s">
        <v>144</v>
      </c>
      <c r="C183" t="s">
        <v>145</v>
      </c>
      <c r="E183" s="1">
        <v>4902.79</v>
      </c>
      <c r="G183" s="1">
        <v>3146.5</v>
      </c>
      <c r="I183" s="1">
        <v>6309.29</v>
      </c>
      <c r="K183" s="1">
        <v>2506.2399999999998</v>
      </c>
      <c r="L183" t="s">
        <v>583</v>
      </c>
      <c r="M183" s="1">
        <v>3364.88</v>
      </c>
      <c r="O183" s="33">
        <v>3857.34</v>
      </c>
      <c r="P183" t="s">
        <v>583</v>
      </c>
      <c r="Q183" s="1">
        <v>3075</v>
      </c>
      <c r="S183" s="1">
        <v>3266.71</v>
      </c>
      <c r="T183" t="s">
        <v>583</v>
      </c>
      <c r="U183" s="1">
        <v>3824.51</v>
      </c>
      <c r="W183" s="1">
        <v>3617.33</v>
      </c>
      <c r="X183" s="1"/>
      <c r="Y183" s="117">
        <v>3344</v>
      </c>
      <c r="AA183" s="117">
        <v>1244.18</v>
      </c>
    </row>
    <row r="184" spans="1:27" x14ac:dyDescent="0.3">
      <c r="A184" t="s">
        <v>146</v>
      </c>
      <c r="C184" t="s">
        <v>147</v>
      </c>
      <c r="E184" s="1">
        <v>27.12</v>
      </c>
      <c r="G184" s="1">
        <v>78.819999999999993</v>
      </c>
      <c r="I184" s="1">
        <v>101.54</v>
      </c>
      <c r="K184" s="1">
        <v>14.85</v>
      </c>
      <c r="L184" t="s">
        <v>583</v>
      </c>
      <c r="M184" s="1">
        <v>72.709999999999994</v>
      </c>
      <c r="O184" s="33">
        <v>71.02</v>
      </c>
      <c r="P184" t="s">
        <v>583</v>
      </c>
      <c r="Q184" s="1">
        <v>100</v>
      </c>
      <c r="S184" s="1">
        <v>11.66</v>
      </c>
      <c r="T184" t="s">
        <v>583</v>
      </c>
      <c r="U184" s="1">
        <v>102.88</v>
      </c>
      <c r="W184" s="1">
        <v>28.91</v>
      </c>
      <c r="X184" s="1"/>
      <c r="Y184" s="117">
        <v>25</v>
      </c>
      <c r="AA184" s="117"/>
    </row>
    <row r="185" spans="1:27" x14ac:dyDescent="0.3">
      <c r="A185" t="s">
        <v>1412</v>
      </c>
      <c r="C185" t="s">
        <v>1158</v>
      </c>
      <c r="E185" s="1"/>
      <c r="G185" s="1"/>
      <c r="I185" s="1"/>
      <c r="K185" s="1"/>
      <c r="M185" s="1"/>
      <c r="O185" s="33"/>
      <c r="Q185" s="1"/>
      <c r="S185" s="1"/>
      <c r="U185" s="1">
        <v>46.79</v>
      </c>
      <c r="W185" s="1">
        <v>984.68</v>
      </c>
      <c r="X185" s="1"/>
      <c r="Y185" s="117">
        <v>3360</v>
      </c>
      <c r="AA185" s="117">
        <v>1199</v>
      </c>
    </row>
    <row r="186" spans="1:27" x14ac:dyDescent="0.3">
      <c r="A186" t="s">
        <v>490</v>
      </c>
      <c r="C186" t="s">
        <v>491</v>
      </c>
      <c r="E186" s="1">
        <v>0</v>
      </c>
      <c r="G186" s="1">
        <v>0</v>
      </c>
      <c r="I186" s="1">
        <v>65</v>
      </c>
      <c r="K186" s="1" t="s">
        <v>573</v>
      </c>
      <c r="M186" s="1">
        <v>0</v>
      </c>
      <c r="O186" s="33">
        <v>0</v>
      </c>
      <c r="Q186" s="1">
        <v>0</v>
      </c>
      <c r="S186" s="1">
        <v>0</v>
      </c>
      <c r="U186" s="1">
        <v>0</v>
      </c>
      <c r="W186" s="1">
        <v>0</v>
      </c>
      <c r="X186" s="1"/>
      <c r="Y186" s="117">
        <v>0</v>
      </c>
      <c r="AA186" s="117"/>
    </row>
    <row r="187" spans="1:27" x14ac:dyDescent="0.3">
      <c r="A187" t="s">
        <v>148</v>
      </c>
      <c r="C187" t="s">
        <v>149</v>
      </c>
      <c r="E187" s="1">
        <v>745.56</v>
      </c>
      <c r="G187" s="1">
        <v>506.64</v>
      </c>
      <c r="I187" s="1">
        <v>632.55999999999995</v>
      </c>
      <c r="K187" s="1">
        <v>507.54</v>
      </c>
      <c r="L187" t="s">
        <v>584</v>
      </c>
      <c r="M187" s="1">
        <v>354.93</v>
      </c>
      <c r="O187" s="33">
        <v>538.42999999999995</v>
      </c>
      <c r="P187" t="s">
        <v>584</v>
      </c>
      <c r="Q187" s="1">
        <v>500</v>
      </c>
      <c r="S187" s="1">
        <v>455.54</v>
      </c>
      <c r="T187" t="s">
        <v>584</v>
      </c>
      <c r="U187" s="1">
        <v>439.61</v>
      </c>
      <c r="W187" s="1">
        <v>435.74</v>
      </c>
      <c r="X187" s="1"/>
      <c r="Y187" s="117">
        <v>500</v>
      </c>
      <c r="AA187" s="117"/>
    </row>
    <row r="188" spans="1:27" x14ac:dyDescent="0.3">
      <c r="A188" t="s">
        <v>150</v>
      </c>
      <c r="C188" t="s">
        <v>151</v>
      </c>
      <c r="E188" s="1">
        <v>12197.5</v>
      </c>
      <c r="G188" s="1">
        <v>12400</v>
      </c>
      <c r="I188" s="1">
        <v>12860</v>
      </c>
      <c r="K188" s="1">
        <v>12139.98</v>
      </c>
      <c r="L188" t="s">
        <v>583</v>
      </c>
      <c r="M188" s="1">
        <v>12259.98</v>
      </c>
      <c r="O188" s="33">
        <v>11779.98</v>
      </c>
      <c r="P188" t="s">
        <v>583</v>
      </c>
      <c r="Q188" s="1">
        <v>12000</v>
      </c>
      <c r="S188" s="1">
        <v>12000</v>
      </c>
      <c r="T188" t="s">
        <v>583</v>
      </c>
      <c r="U188" s="1">
        <v>12120</v>
      </c>
      <c r="W188" s="1">
        <v>12600</v>
      </c>
      <c r="X188" s="1"/>
      <c r="Y188" s="117">
        <v>20000</v>
      </c>
      <c r="AA188" s="117">
        <v>5250</v>
      </c>
    </row>
    <row r="189" spans="1:27" x14ac:dyDescent="0.3">
      <c r="A189" t="s">
        <v>152</v>
      </c>
      <c r="C189" t="s">
        <v>492</v>
      </c>
      <c r="E189" s="1">
        <v>571.5</v>
      </c>
      <c r="G189" s="1">
        <v>1020</v>
      </c>
      <c r="I189" s="1">
        <v>892.5</v>
      </c>
      <c r="K189" s="1">
        <v>600</v>
      </c>
      <c r="L189" t="s">
        <v>583</v>
      </c>
      <c r="M189" s="1">
        <v>626.25</v>
      </c>
      <c r="O189" s="33">
        <v>348.75</v>
      </c>
      <c r="P189" t="s">
        <v>583</v>
      </c>
      <c r="Q189" s="1">
        <v>300</v>
      </c>
      <c r="S189" s="1">
        <v>382.5</v>
      </c>
      <c r="T189" t="s">
        <v>583</v>
      </c>
      <c r="U189" s="1">
        <v>209</v>
      </c>
      <c r="W189" s="1">
        <v>440</v>
      </c>
      <c r="X189" s="1"/>
      <c r="Y189" s="117">
        <v>110</v>
      </c>
      <c r="AA189" s="117"/>
    </row>
    <row r="190" spans="1:27" x14ac:dyDescent="0.3">
      <c r="A190" t="s">
        <v>153</v>
      </c>
      <c r="C190" t="s">
        <v>672</v>
      </c>
      <c r="E190" s="1">
        <v>3998.26</v>
      </c>
      <c r="G190" s="1">
        <v>4317.3</v>
      </c>
      <c r="I190" s="1">
        <v>4405.75</v>
      </c>
      <c r="K190" s="10">
        <v>5533.36</v>
      </c>
      <c r="L190" t="s">
        <v>583</v>
      </c>
      <c r="M190" s="1">
        <v>5364.71</v>
      </c>
      <c r="O190" s="33">
        <v>5143.55</v>
      </c>
      <c r="P190" t="s">
        <v>583</v>
      </c>
      <c r="Q190" s="1">
        <v>5050</v>
      </c>
      <c r="S190" s="1">
        <v>5407.84</v>
      </c>
      <c r="T190" t="s">
        <v>583</v>
      </c>
      <c r="U190" s="1">
        <v>4900.76</v>
      </c>
      <c r="W190" s="1">
        <v>4904.74</v>
      </c>
      <c r="X190" s="1"/>
      <c r="Y190" s="117">
        <v>5000</v>
      </c>
      <c r="AA190" s="117">
        <v>1259.1500000000001</v>
      </c>
    </row>
    <row r="191" spans="1:27" x14ac:dyDescent="0.3">
      <c r="A191" t="s">
        <v>154</v>
      </c>
      <c r="C191" t="s">
        <v>673</v>
      </c>
      <c r="E191" s="1">
        <v>128.85</v>
      </c>
      <c r="G191" s="1">
        <v>214.85</v>
      </c>
      <c r="I191" s="1">
        <v>215.74</v>
      </c>
      <c r="K191" s="1">
        <v>145.54</v>
      </c>
      <c r="L191" t="s">
        <v>583</v>
      </c>
      <c r="M191" s="1">
        <v>179.92</v>
      </c>
      <c r="O191" s="33">
        <v>94.63</v>
      </c>
      <c r="P191" t="s">
        <v>583</v>
      </c>
      <c r="Q191" s="1">
        <v>200</v>
      </c>
      <c r="S191" s="1">
        <v>103.99</v>
      </c>
      <c r="T191" t="s">
        <v>583</v>
      </c>
      <c r="U191" s="1">
        <v>54.2</v>
      </c>
      <c r="W191" s="1">
        <v>112.22</v>
      </c>
      <c r="X191" s="1"/>
      <c r="Y191" s="117">
        <v>25</v>
      </c>
      <c r="AA191" s="117">
        <v>0</v>
      </c>
    </row>
    <row r="192" spans="1:27" x14ac:dyDescent="0.3">
      <c r="A192" t="s">
        <v>1380</v>
      </c>
      <c r="C192" t="s">
        <v>1252</v>
      </c>
      <c r="E192" s="1"/>
      <c r="G192" s="1"/>
      <c r="I192" s="1"/>
      <c r="K192" s="1"/>
      <c r="M192" s="1"/>
      <c r="O192" s="33"/>
      <c r="Q192" s="1"/>
      <c r="S192" s="1"/>
      <c r="U192" s="1">
        <v>805.52</v>
      </c>
      <c r="W192" s="1"/>
      <c r="X192" s="1"/>
      <c r="Y192" s="117"/>
      <c r="AA192" s="117"/>
    </row>
    <row r="193" spans="1:27" x14ac:dyDescent="0.3">
      <c r="A193" t="s">
        <v>155</v>
      </c>
      <c r="C193" t="s">
        <v>156</v>
      </c>
      <c r="E193" s="1">
        <v>476.11</v>
      </c>
      <c r="G193" s="1">
        <v>159.97999999999999</v>
      </c>
      <c r="I193" s="1">
        <v>0</v>
      </c>
      <c r="K193" s="1">
        <v>726.12</v>
      </c>
      <c r="L193" t="s">
        <v>584</v>
      </c>
      <c r="M193" s="1">
        <v>19.18</v>
      </c>
      <c r="O193" s="33">
        <v>0</v>
      </c>
      <c r="P193" t="s">
        <v>584</v>
      </c>
      <c r="Q193" s="1">
        <v>0</v>
      </c>
      <c r="S193" s="1">
        <v>870.87</v>
      </c>
      <c r="T193" t="s">
        <v>584</v>
      </c>
      <c r="U193" s="1">
        <v>51.83</v>
      </c>
      <c r="W193" s="1">
        <v>239.07</v>
      </c>
      <c r="X193" s="1"/>
      <c r="Y193" s="117">
        <v>0</v>
      </c>
      <c r="AA193" s="117"/>
    </row>
    <row r="194" spans="1:27" x14ac:dyDescent="0.3">
      <c r="A194" t="s">
        <v>157</v>
      </c>
      <c r="C194" t="s">
        <v>158</v>
      </c>
      <c r="E194" s="1">
        <v>8964</v>
      </c>
      <c r="G194" s="1">
        <v>20519.599999999999</v>
      </c>
      <c r="I194" s="1">
        <v>25296</v>
      </c>
      <c r="K194" s="1">
        <v>21250</v>
      </c>
      <c r="L194" t="s">
        <v>583</v>
      </c>
      <c r="M194" s="1">
        <v>10437.5</v>
      </c>
      <c r="O194" s="33">
        <v>10569.17</v>
      </c>
      <c r="P194" t="s">
        <v>583</v>
      </c>
      <c r="Q194" s="1">
        <v>15000</v>
      </c>
      <c r="S194" s="1">
        <v>9031.8799999999992</v>
      </c>
      <c r="T194" t="s">
        <v>583</v>
      </c>
      <c r="U194" s="1">
        <v>6060</v>
      </c>
      <c r="W194" s="1">
        <v>7290</v>
      </c>
      <c r="X194" s="1"/>
      <c r="Y194" s="117">
        <v>0</v>
      </c>
      <c r="AA194" s="117"/>
    </row>
    <row r="195" spans="1:27" x14ac:dyDescent="0.3">
      <c r="A195" t="s">
        <v>159</v>
      </c>
      <c r="C195" t="s">
        <v>160</v>
      </c>
      <c r="E195" s="1">
        <v>12.5</v>
      </c>
      <c r="G195" s="1">
        <v>300</v>
      </c>
      <c r="I195" s="1">
        <v>187.5</v>
      </c>
      <c r="K195" s="1">
        <v>412.5</v>
      </c>
      <c r="L195" t="s">
        <v>583</v>
      </c>
      <c r="M195" s="1">
        <v>37.5</v>
      </c>
      <c r="O195" s="33">
        <v>112.5</v>
      </c>
      <c r="P195" t="s">
        <v>583</v>
      </c>
      <c r="Q195" s="1">
        <v>250</v>
      </c>
      <c r="S195" s="1">
        <v>0</v>
      </c>
      <c r="T195" t="s">
        <v>583</v>
      </c>
      <c r="U195" s="1">
        <v>0</v>
      </c>
      <c r="W195" s="1">
        <v>55</v>
      </c>
      <c r="X195" s="1"/>
      <c r="Y195" s="117">
        <v>0</v>
      </c>
      <c r="AA195" s="117"/>
    </row>
    <row r="196" spans="1:27" x14ac:dyDescent="0.3">
      <c r="A196" t="s">
        <v>161</v>
      </c>
      <c r="C196" t="s">
        <v>162</v>
      </c>
      <c r="E196" s="1">
        <v>1819</v>
      </c>
      <c r="G196" s="1">
        <v>4162.75</v>
      </c>
      <c r="I196" s="1">
        <v>5259.58</v>
      </c>
      <c r="K196" s="1">
        <v>4566.04</v>
      </c>
      <c r="L196" t="s">
        <v>583</v>
      </c>
      <c r="M196" s="1">
        <v>2406.2399999999998</v>
      </c>
      <c r="O196" s="33">
        <v>2535.4299999999998</v>
      </c>
      <c r="P196" t="s">
        <v>583</v>
      </c>
      <c r="Q196" s="1">
        <v>3000</v>
      </c>
      <c r="S196" s="1">
        <v>2181.41</v>
      </c>
      <c r="T196" t="s">
        <v>583</v>
      </c>
      <c r="U196" s="1">
        <v>1528.39</v>
      </c>
      <c r="W196" s="1">
        <v>1688.57</v>
      </c>
      <c r="X196" s="1"/>
      <c r="Y196" s="117">
        <v>0</v>
      </c>
      <c r="AA196" s="117"/>
    </row>
    <row r="197" spans="1:27" x14ac:dyDescent="0.3">
      <c r="A197" t="s">
        <v>163</v>
      </c>
      <c r="C197" t="s">
        <v>493</v>
      </c>
      <c r="E197" s="1">
        <v>3.22</v>
      </c>
      <c r="G197" s="1">
        <v>67.02</v>
      </c>
      <c r="I197" s="1">
        <v>37.26</v>
      </c>
      <c r="K197" s="1">
        <v>103.44</v>
      </c>
      <c r="L197" t="s">
        <v>583</v>
      </c>
      <c r="M197" s="1">
        <v>9.1</v>
      </c>
      <c r="O197" s="33">
        <v>28.38</v>
      </c>
      <c r="P197" t="s">
        <v>583</v>
      </c>
      <c r="Q197" s="1">
        <v>100</v>
      </c>
      <c r="S197" s="1">
        <v>0</v>
      </c>
      <c r="T197" t="s">
        <v>583</v>
      </c>
      <c r="U197" s="1">
        <v>0</v>
      </c>
      <c r="W197" s="1">
        <v>13.27</v>
      </c>
      <c r="X197" s="1"/>
      <c r="Y197" s="117">
        <v>0</v>
      </c>
      <c r="AA197" s="117"/>
    </row>
    <row r="198" spans="1:27" x14ac:dyDescent="0.3">
      <c r="A198" t="s">
        <v>1356</v>
      </c>
      <c r="C198" t="s">
        <v>1192</v>
      </c>
      <c r="E198" s="1"/>
      <c r="G198" s="1"/>
      <c r="I198" s="1"/>
      <c r="K198" s="1"/>
      <c r="M198" s="1"/>
      <c r="O198" s="33"/>
      <c r="Q198" s="1"/>
      <c r="S198" s="1"/>
      <c r="U198" s="1"/>
      <c r="W198" s="1"/>
      <c r="X198" s="1"/>
      <c r="Y198" s="117">
        <v>0</v>
      </c>
      <c r="AA198" s="117"/>
    </row>
    <row r="199" spans="1:27" x14ac:dyDescent="0.3">
      <c r="A199" t="s">
        <v>426</v>
      </c>
      <c r="C199" t="s">
        <v>428</v>
      </c>
      <c r="E199" s="1">
        <v>62.5</v>
      </c>
      <c r="G199" s="1">
        <v>0</v>
      </c>
      <c r="I199" s="1">
        <v>0</v>
      </c>
      <c r="K199" s="1">
        <v>0</v>
      </c>
      <c r="M199" s="1">
        <v>0</v>
      </c>
      <c r="O199" s="33">
        <v>0</v>
      </c>
      <c r="Q199" s="1">
        <v>0</v>
      </c>
      <c r="S199" s="1">
        <v>0</v>
      </c>
      <c r="U199" s="1">
        <v>0</v>
      </c>
      <c r="W199" s="1">
        <v>0</v>
      </c>
      <c r="X199" s="1"/>
      <c r="Y199" s="117">
        <v>0</v>
      </c>
      <c r="AA199" s="117"/>
    </row>
    <row r="200" spans="1:27" x14ac:dyDescent="0.3">
      <c r="A200" t="s">
        <v>427</v>
      </c>
      <c r="C200" t="s">
        <v>429</v>
      </c>
      <c r="E200" s="1">
        <v>134.86000000000001</v>
      </c>
      <c r="G200" s="1">
        <v>0</v>
      </c>
      <c r="I200" s="1">
        <v>0</v>
      </c>
      <c r="K200" s="1">
        <v>0</v>
      </c>
      <c r="M200" s="1">
        <v>0</v>
      </c>
      <c r="O200" s="33">
        <v>0</v>
      </c>
      <c r="Q200" s="1">
        <v>0</v>
      </c>
      <c r="S200" s="1">
        <v>49</v>
      </c>
      <c r="U200" s="1">
        <v>0</v>
      </c>
      <c r="W200" s="1">
        <v>0</v>
      </c>
      <c r="X200" s="1"/>
      <c r="Y200" s="117">
        <v>0</v>
      </c>
      <c r="AA200" s="117"/>
    </row>
    <row r="201" spans="1:27" x14ac:dyDescent="0.3">
      <c r="A201" t="s">
        <v>164</v>
      </c>
      <c r="C201" t="s">
        <v>165</v>
      </c>
      <c r="E201" s="1">
        <v>487.78</v>
      </c>
      <c r="G201" s="1">
        <v>161.22999999999999</v>
      </c>
      <c r="I201" s="1">
        <v>177.32</v>
      </c>
      <c r="K201" s="1">
        <v>0</v>
      </c>
      <c r="L201" t="s">
        <v>584</v>
      </c>
      <c r="M201" s="1">
        <v>90.89</v>
      </c>
      <c r="O201" s="33">
        <v>129.06</v>
      </c>
      <c r="P201" t="s">
        <v>584</v>
      </c>
      <c r="Q201" s="1">
        <v>500</v>
      </c>
      <c r="S201" s="1">
        <v>97.73</v>
      </c>
      <c r="T201" t="s">
        <v>584</v>
      </c>
      <c r="U201" s="1">
        <v>579.09</v>
      </c>
      <c r="W201" s="1">
        <v>0</v>
      </c>
      <c r="X201" s="1"/>
      <c r="Y201" s="117">
        <v>0</v>
      </c>
      <c r="AA201" s="117"/>
    </row>
    <row r="202" spans="1:27" x14ac:dyDescent="0.3">
      <c r="A202" t="s">
        <v>543</v>
      </c>
      <c r="C202" s="160" t="s">
        <v>1283</v>
      </c>
      <c r="E202" s="1"/>
      <c r="G202" s="1"/>
      <c r="I202" s="1"/>
      <c r="K202" s="1">
        <v>11184.64</v>
      </c>
      <c r="L202" t="s">
        <v>583</v>
      </c>
      <c r="M202" s="1">
        <v>6030</v>
      </c>
      <c r="O202" s="33">
        <v>500</v>
      </c>
      <c r="P202" t="s">
        <v>583</v>
      </c>
      <c r="Q202" s="1">
        <v>1000</v>
      </c>
      <c r="S202" s="1">
        <v>1000</v>
      </c>
      <c r="T202" t="s">
        <v>583</v>
      </c>
      <c r="U202" s="1">
        <v>0</v>
      </c>
      <c r="W202" s="1">
        <v>0</v>
      </c>
      <c r="X202" s="1"/>
      <c r="Y202" s="119">
        <v>0</v>
      </c>
      <c r="AA202" s="117">
        <v>865.56</v>
      </c>
    </row>
    <row r="203" spans="1:27" x14ac:dyDescent="0.3">
      <c r="A203" t="s">
        <v>544</v>
      </c>
      <c r="C203" t="s">
        <v>554</v>
      </c>
      <c r="E203" s="1"/>
      <c r="G203" s="1"/>
      <c r="I203" s="1"/>
      <c r="K203" s="1"/>
      <c r="M203" s="1">
        <v>0</v>
      </c>
      <c r="O203" s="33">
        <v>0</v>
      </c>
      <c r="Q203" s="1">
        <v>0</v>
      </c>
      <c r="S203" s="1">
        <v>0</v>
      </c>
      <c r="U203" s="1">
        <v>0</v>
      </c>
      <c r="W203" s="1">
        <v>0</v>
      </c>
      <c r="X203" s="1"/>
      <c r="Y203" s="117">
        <v>0</v>
      </c>
      <c r="AA203" s="117"/>
    </row>
    <row r="204" spans="1:27" x14ac:dyDescent="0.3">
      <c r="A204" t="s">
        <v>545</v>
      </c>
      <c r="C204" t="s">
        <v>555</v>
      </c>
      <c r="E204" s="1"/>
      <c r="G204" s="1"/>
      <c r="I204" s="1"/>
      <c r="K204" s="1"/>
      <c r="M204" s="1">
        <v>0</v>
      </c>
      <c r="O204" s="33">
        <v>0</v>
      </c>
      <c r="Q204" s="1">
        <v>0</v>
      </c>
      <c r="S204" s="1">
        <v>0</v>
      </c>
      <c r="U204" s="1">
        <v>0</v>
      </c>
      <c r="W204" s="1">
        <v>0</v>
      </c>
      <c r="X204" s="1"/>
      <c r="Y204" s="117">
        <v>0</v>
      </c>
      <c r="AA204" s="117"/>
    </row>
    <row r="205" spans="1:27" x14ac:dyDescent="0.3">
      <c r="A205" t="s">
        <v>546</v>
      </c>
      <c r="C205" t="s">
        <v>556</v>
      </c>
      <c r="E205" s="1"/>
      <c r="G205" s="1"/>
      <c r="I205" s="1"/>
      <c r="K205" s="1"/>
      <c r="M205" s="1">
        <v>0</v>
      </c>
      <c r="O205" s="33">
        <v>0</v>
      </c>
      <c r="Q205" s="1">
        <v>0</v>
      </c>
      <c r="S205" s="1">
        <v>0</v>
      </c>
      <c r="U205" s="1">
        <v>0</v>
      </c>
      <c r="W205" s="1">
        <v>0</v>
      </c>
      <c r="X205" s="1"/>
      <c r="Y205" s="117">
        <v>0</v>
      </c>
      <c r="AA205" s="117"/>
    </row>
    <row r="206" spans="1:27" x14ac:dyDescent="0.3">
      <c r="A206" t="s">
        <v>547</v>
      </c>
      <c r="C206" s="66" t="s">
        <v>1284</v>
      </c>
      <c r="E206" s="1"/>
      <c r="G206" s="1"/>
      <c r="I206" s="1"/>
      <c r="K206" s="1">
        <v>5421.58</v>
      </c>
      <c r="L206" t="s">
        <v>583</v>
      </c>
      <c r="M206" s="1">
        <v>2493.7399999999998</v>
      </c>
      <c r="O206" s="33">
        <v>280.8</v>
      </c>
      <c r="P206" t="s">
        <v>583</v>
      </c>
      <c r="Q206" s="1">
        <v>410</v>
      </c>
      <c r="S206" s="1">
        <v>415.26</v>
      </c>
      <c r="T206" t="s">
        <v>583</v>
      </c>
      <c r="U206" s="1">
        <v>0</v>
      </c>
      <c r="W206" s="1">
        <v>0</v>
      </c>
      <c r="X206" s="1"/>
      <c r="Y206" s="119">
        <v>0</v>
      </c>
      <c r="AA206" s="117">
        <v>193.45</v>
      </c>
    </row>
    <row r="207" spans="1:27" x14ac:dyDescent="0.3">
      <c r="A207" t="s">
        <v>548</v>
      </c>
      <c r="C207" t="s">
        <v>557</v>
      </c>
      <c r="E207" s="1"/>
      <c r="G207" s="1"/>
      <c r="I207" s="1"/>
      <c r="K207" s="1"/>
      <c r="M207" s="1">
        <v>0</v>
      </c>
      <c r="O207" s="33">
        <v>0</v>
      </c>
      <c r="Q207" s="1">
        <v>0</v>
      </c>
      <c r="S207" s="1">
        <v>0</v>
      </c>
      <c r="U207" s="1">
        <v>0</v>
      </c>
      <c r="W207" s="1">
        <v>0</v>
      </c>
      <c r="X207" s="1"/>
      <c r="Y207" s="117">
        <v>0</v>
      </c>
      <c r="AA207" s="117"/>
    </row>
    <row r="208" spans="1:27" x14ac:dyDescent="0.3">
      <c r="A208" t="s">
        <v>549</v>
      </c>
      <c r="C208" t="s">
        <v>558</v>
      </c>
      <c r="E208" s="1"/>
      <c r="G208" s="1"/>
      <c r="I208" s="1"/>
      <c r="K208" s="1"/>
      <c r="M208" s="1">
        <v>0</v>
      </c>
      <c r="O208" s="33">
        <v>112.99</v>
      </c>
      <c r="Q208" s="1">
        <v>0</v>
      </c>
      <c r="S208" s="1">
        <v>0</v>
      </c>
      <c r="U208" s="1">
        <v>0</v>
      </c>
      <c r="W208" s="1">
        <v>0</v>
      </c>
      <c r="X208" s="1"/>
      <c r="Y208" s="117">
        <v>0</v>
      </c>
      <c r="AA208" s="117">
        <v>62.5</v>
      </c>
    </row>
    <row r="209" spans="1:27" x14ac:dyDescent="0.3">
      <c r="A209" t="s">
        <v>1354</v>
      </c>
      <c r="C209" t="s">
        <v>1355</v>
      </c>
      <c r="E209" s="1"/>
      <c r="G209" s="1"/>
      <c r="I209" s="1"/>
      <c r="K209" s="1"/>
      <c r="M209" s="1"/>
      <c r="O209" s="33"/>
      <c r="Q209" s="1"/>
      <c r="S209" s="1"/>
      <c r="U209" s="1"/>
      <c r="W209" s="1"/>
      <c r="X209" s="1"/>
      <c r="Y209" s="117"/>
      <c r="AA209" s="117">
        <v>3712.5</v>
      </c>
    </row>
    <row r="210" spans="1:27" x14ac:dyDescent="0.3">
      <c r="A210" t="s">
        <v>550</v>
      </c>
      <c r="C210" t="s">
        <v>559</v>
      </c>
      <c r="E210" s="1"/>
      <c r="G210" s="1"/>
      <c r="I210" s="1"/>
      <c r="K210" s="1"/>
      <c r="M210" s="1">
        <v>0</v>
      </c>
      <c r="O210" s="33">
        <v>0</v>
      </c>
      <c r="Q210" s="1">
        <v>0</v>
      </c>
      <c r="S210" s="1">
        <v>0</v>
      </c>
      <c r="U210" s="1">
        <v>104.34</v>
      </c>
      <c r="W210" s="1">
        <v>0</v>
      </c>
      <c r="X210" s="1"/>
      <c r="Y210" s="117">
        <v>0</v>
      </c>
      <c r="AA210" s="117"/>
    </row>
    <row r="211" spans="1:27" x14ac:dyDescent="0.3">
      <c r="A211" t="s">
        <v>551</v>
      </c>
      <c r="C211" t="s">
        <v>560</v>
      </c>
      <c r="E211" s="1"/>
      <c r="G211" s="1"/>
      <c r="I211" s="1"/>
      <c r="K211" s="1">
        <v>198.74</v>
      </c>
      <c r="L211" t="s">
        <v>584</v>
      </c>
      <c r="M211" s="1">
        <v>330</v>
      </c>
      <c r="O211" s="33">
        <v>232.49</v>
      </c>
      <c r="P211" t="s">
        <v>584</v>
      </c>
      <c r="Q211" s="1">
        <v>0</v>
      </c>
      <c r="S211" s="1">
        <v>112.08</v>
      </c>
      <c r="T211" t="s">
        <v>584</v>
      </c>
      <c r="U211" s="1">
        <v>50.88</v>
      </c>
      <c r="W211" s="1">
        <v>1753.49</v>
      </c>
      <c r="X211" s="1"/>
      <c r="Y211" s="117">
        <v>2000</v>
      </c>
      <c r="AA211" s="117"/>
    </row>
    <row r="212" spans="1:27" x14ac:dyDescent="0.3">
      <c r="A212" t="s">
        <v>1357</v>
      </c>
      <c r="C212" t="s">
        <v>1358</v>
      </c>
      <c r="E212" s="1"/>
      <c r="G212" s="1"/>
      <c r="I212" s="1"/>
      <c r="K212" s="1"/>
      <c r="M212" s="1"/>
      <c r="O212" s="33"/>
      <c r="Q212" s="1"/>
      <c r="S212" s="1"/>
      <c r="U212" s="1"/>
      <c r="W212" s="1"/>
      <c r="X212" s="1"/>
      <c r="Y212" s="117"/>
      <c r="AA212" s="117">
        <v>37233.18</v>
      </c>
    </row>
    <row r="213" spans="1:27" x14ac:dyDescent="0.3">
      <c r="A213" t="s">
        <v>552</v>
      </c>
      <c r="C213" t="s">
        <v>561</v>
      </c>
      <c r="E213" s="1"/>
      <c r="G213" s="1"/>
      <c r="I213" s="1"/>
      <c r="K213" s="1"/>
      <c r="M213" s="1">
        <v>0</v>
      </c>
      <c r="O213" s="33">
        <v>0</v>
      </c>
      <c r="Q213" s="1">
        <v>0</v>
      </c>
      <c r="S213" s="1">
        <v>0</v>
      </c>
      <c r="U213" s="1">
        <v>0</v>
      </c>
      <c r="W213" s="1">
        <v>0</v>
      </c>
      <c r="X213" s="1"/>
      <c r="Y213" s="117">
        <v>0</v>
      </c>
      <c r="AA213" s="117"/>
    </row>
    <row r="214" spans="1:27" x14ac:dyDescent="0.3">
      <c r="A214" t="s">
        <v>1411</v>
      </c>
      <c r="C214" t="s">
        <v>1106</v>
      </c>
      <c r="E214" s="1"/>
      <c r="G214" s="1"/>
      <c r="I214" s="1"/>
      <c r="K214" s="1"/>
      <c r="M214" s="1"/>
      <c r="O214" s="33"/>
      <c r="Q214" s="1"/>
      <c r="S214" s="1"/>
      <c r="U214" s="1">
        <v>18800</v>
      </c>
      <c r="W214" s="1">
        <v>0</v>
      </c>
      <c r="X214" s="1"/>
      <c r="Y214" s="117"/>
      <c r="AA214" s="117"/>
    </row>
    <row r="215" spans="1:27" x14ac:dyDescent="0.3">
      <c r="A215" t="s">
        <v>1410</v>
      </c>
      <c r="C215" t="s">
        <v>1107</v>
      </c>
      <c r="E215" s="1"/>
      <c r="G215" s="1"/>
      <c r="I215" s="1"/>
      <c r="K215" s="1"/>
      <c r="M215" s="1"/>
      <c r="O215" s="33"/>
      <c r="Q215" s="1"/>
      <c r="S215" s="1"/>
      <c r="U215" s="1"/>
      <c r="W215" s="1">
        <v>12161.59</v>
      </c>
      <c r="X215" s="1"/>
      <c r="Y215" s="117"/>
      <c r="AA215" s="117"/>
    </row>
    <row r="216" spans="1:27" x14ac:dyDescent="0.3">
      <c r="A216" t="s">
        <v>553</v>
      </c>
      <c r="C216" t="s">
        <v>562</v>
      </c>
      <c r="E216" s="1"/>
      <c r="G216" s="1"/>
      <c r="I216" s="1"/>
      <c r="K216" s="1"/>
      <c r="M216" s="1">
        <v>0</v>
      </c>
      <c r="O216" s="33">
        <v>0</v>
      </c>
      <c r="Q216" s="1">
        <v>0</v>
      </c>
      <c r="S216" s="1">
        <v>0</v>
      </c>
      <c r="U216" s="1">
        <v>0</v>
      </c>
      <c r="W216" s="1">
        <v>0</v>
      </c>
      <c r="X216" s="1"/>
      <c r="Y216" s="117">
        <v>0</v>
      </c>
      <c r="AA216" s="117"/>
    </row>
    <row r="217" spans="1:27" x14ac:dyDescent="0.3">
      <c r="A217" t="s">
        <v>166</v>
      </c>
      <c r="C217" t="s">
        <v>494</v>
      </c>
      <c r="E217" s="1">
        <v>8312.5</v>
      </c>
      <c r="G217" s="1">
        <v>8575</v>
      </c>
      <c r="I217" s="1">
        <v>16235.34</v>
      </c>
      <c r="K217" s="1">
        <v>9890.5</v>
      </c>
      <c r="L217" t="s">
        <v>583</v>
      </c>
      <c r="M217" s="1">
        <v>8817</v>
      </c>
      <c r="O217" s="33">
        <v>11093.5</v>
      </c>
      <c r="P217" t="s">
        <v>583</v>
      </c>
      <c r="Q217" s="1">
        <v>11500</v>
      </c>
      <c r="S217" s="1">
        <v>11248</v>
      </c>
      <c r="T217" t="s">
        <v>583</v>
      </c>
      <c r="U217" s="1">
        <v>10615.8</v>
      </c>
      <c r="W217" s="1">
        <v>10765.8</v>
      </c>
      <c r="X217" s="1"/>
      <c r="Y217" s="117">
        <v>10000</v>
      </c>
      <c r="AA217" s="117">
        <v>3863.84</v>
      </c>
    </row>
    <row r="218" spans="1:27" x14ac:dyDescent="0.3">
      <c r="A218" t="s">
        <v>675</v>
      </c>
      <c r="C218" t="s">
        <v>1303</v>
      </c>
      <c r="E218" s="1">
        <v>308.75</v>
      </c>
      <c r="G218" s="1">
        <v>508.5</v>
      </c>
      <c r="I218" s="1">
        <v>8571.84</v>
      </c>
      <c r="K218" s="1">
        <v>7814.08</v>
      </c>
      <c r="L218" t="s">
        <v>583</v>
      </c>
      <c r="M218" s="1">
        <v>5339.45</v>
      </c>
      <c r="O218" s="33">
        <v>7192.05</v>
      </c>
      <c r="P218" t="s">
        <v>583</v>
      </c>
      <c r="Q218" s="1">
        <v>18000</v>
      </c>
      <c r="S218" s="1">
        <v>17353.349999999999</v>
      </c>
      <c r="T218" t="s">
        <v>583</v>
      </c>
      <c r="U218" s="1">
        <v>19138.37</v>
      </c>
      <c r="W218" s="1">
        <v>26901.53</v>
      </c>
      <c r="X218" s="1"/>
      <c r="Y218" s="117">
        <v>48900</v>
      </c>
      <c r="AA218" s="117">
        <v>16900.759999999998</v>
      </c>
    </row>
    <row r="219" spans="1:27" x14ac:dyDescent="0.3">
      <c r="A219" t="s">
        <v>1304</v>
      </c>
      <c r="C219" t="s">
        <v>1305</v>
      </c>
      <c r="E219" s="1"/>
      <c r="G219" s="1"/>
      <c r="I219" s="1"/>
      <c r="K219" s="1"/>
      <c r="M219" s="1"/>
      <c r="O219" s="33"/>
      <c r="Q219" s="1"/>
      <c r="S219" s="1"/>
      <c r="U219" s="1">
        <v>6395.92</v>
      </c>
      <c r="W219" s="1">
        <v>7248.71</v>
      </c>
      <c r="X219" s="1"/>
      <c r="Y219" s="117"/>
      <c r="AA219" s="117"/>
    </row>
    <row r="220" spans="1:27" x14ac:dyDescent="0.3">
      <c r="A220" t="s">
        <v>1306</v>
      </c>
      <c r="C220" t="s">
        <v>1253</v>
      </c>
      <c r="E220" s="1"/>
      <c r="G220" s="1"/>
      <c r="I220" s="1"/>
      <c r="K220" s="1"/>
      <c r="M220" s="1"/>
      <c r="O220" s="33"/>
      <c r="Q220" s="1"/>
      <c r="S220" s="1"/>
      <c r="U220" s="1"/>
      <c r="W220" s="1">
        <v>6173.33</v>
      </c>
      <c r="X220" s="1"/>
      <c r="Y220" s="117"/>
      <c r="AA220" s="117"/>
    </row>
    <row r="221" spans="1:27" x14ac:dyDescent="0.3">
      <c r="A221" t="s">
        <v>167</v>
      </c>
      <c r="C221" t="s">
        <v>495</v>
      </c>
      <c r="E221" s="1"/>
      <c r="G221" s="1"/>
      <c r="I221" s="1">
        <v>392.02</v>
      </c>
      <c r="K221" s="1">
        <v>375</v>
      </c>
      <c r="L221" t="s">
        <v>583</v>
      </c>
      <c r="M221" s="1">
        <v>787.5</v>
      </c>
      <c r="O221" s="33">
        <v>993.75</v>
      </c>
      <c r="P221" t="s">
        <v>583</v>
      </c>
      <c r="Q221" s="1">
        <v>1000</v>
      </c>
      <c r="S221" s="1">
        <v>722.5</v>
      </c>
      <c r="T221" t="s">
        <v>583</v>
      </c>
      <c r="U221" s="1">
        <v>935</v>
      </c>
      <c r="W221" s="1">
        <v>440</v>
      </c>
      <c r="X221" s="1"/>
      <c r="Y221" s="117">
        <v>990</v>
      </c>
      <c r="AA221" s="117">
        <v>143</v>
      </c>
    </row>
    <row r="222" spans="1:27" x14ac:dyDescent="0.3">
      <c r="A222" t="s">
        <v>168</v>
      </c>
      <c r="C222" t="s">
        <v>665</v>
      </c>
      <c r="E222" s="1">
        <v>3238.02</v>
      </c>
      <c r="G222" s="1">
        <v>2930.43</v>
      </c>
      <c r="I222" s="1">
        <v>3428.97</v>
      </c>
      <c r="K222" s="1">
        <v>2047.83</v>
      </c>
      <c r="L222" t="s">
        <v>583</v>
      </c>
      <c r="M222" s="1">
        <v>4472.8500000000004</v>
      </c>
      <c r="O222" s="33">
        <v>5236.8100000000004</v>
      </c>
      <c r="P222" t="s">
        <v>583</v>
      </c>
      <c r="Q222" s="1">
        <v>4750</v>
      </c>
      <c r="S222" s="1">
        <v>5200.0600000000004</v>
      </c>
      <c r="T222" t="s">
        <v>583</v>
      </c>
      <c r="U222" s="1">
        <v>0</v>
      </c>
      <c r="W222" s="1">
        <v>2632.89</v>
      </c>
      <c r="X222" s="1"/>
      <c r="Y222" s="117">
        <v>2000</v>
      </c>
      <c r="AA222" s="117">
        <v>941.73</v>
      </c>
    </row>
    <row r="223" spans="1:27" x14ac:dyDescent="0.3">
      <c r="A223" t="s">
        <v>169</v>
      </c>
      <c r="C223" t="s">
        <v>1169</v>
      </c>
      <c r="E223" s="1"/>
      <c r="G223" s="1"/>
      <c r="I223" s="1"/>
      <c r="K223" s="1"/>
      <c r="M223" s="1"/>
      <c r="O223" s="33"/>
      <c r="Q223" s="1"/>
      <c r="S223" s="1"/>
      <c r="U223" s="1">
        <v>232.35</v>
      </c>
      <c r="W223" s="1">
        <v>115.57</v>
      </c>
      <c r="X223" s="1"/>
      <c r="Y223" s="117">
        <v>200</v>
      </c>
      <c r="AA223" s="117">
        <v>36.11</v>
      </c>
    </row>
    <row r="224" spans="1:27" x14ac:dyDescent="0.3">
      <c r="A224" t="s">
        <v>169</v>
      </c>
      <c r="C224" t="s">
        <v>674</v>
      </c>
      <c r="E224" s="1">
        <v>81.38</v>
      </c>
      <c r="G224" s="1">
        <v>111.61</v>
      </c>
      <c r="I224" s="1">
        <v>94.73</v>
      </c>
      <c r="K224" s="1">
        <v>97.17</v>
      </c>
      <c r="L224" t="s">
        <v>583</v>
      </c>
      <c r="M224" s="1">
        <v>229.6</v>
      </c>
      <c r="O224" s="33">
        <v>305.94</v>
      </c>
      <c r="P224" t="s">
        <v>583</v>
      </c>
      <c r="Q224" s="1">
        <v>0</v>
      </c>
      <c r="S224" s="1">
        <v>192.08</v>
      </c>
      <c r="T224" t="s">
        <v>583</v>
      </c>
      <c r="U224" s="1">
        <v>4366.59</v>
      </c>
      <c r="W224" s="1"/>
      <c r="X224" s="1"/>
      <c r="Y224" s="117">
        <v>3000</v>
      </c>
      <c r="AA224" s="117"/>
    </row>
    <row r="225" spans="1:27" x14ac:dyDescent="0.3">
      <c r="A225" t="s">
        <v>496</v>
      </c>
      <c r="C225" t="s">
        <v>497</v>
      </c>
      <c r="E225" s="1"/>
      <c r="G225" s="1"/>
      <c r="I225" s="1">
        <v>1900.47</v>
      </c>
      <c r="K225" s="1">
        <v>2451.5700000000002</v>
      </c>
      <c r="L225" t="s">
        <v>583</v>
      </c>
      <c r="M225" s="1">
        <v>2265.14</v>
      </c>
      <c r="O225" s="33">
        <v>3839.17</v>
      </c>
      <c r="P225" t="s">
        <v>583</v>
      </c>
      <c r="Q225" s="1">
        <v>0</v>
      </c>
      <c r="S225" s="1">
        <v>9071.2099999999991</v>
      </c>
      <c r="T225" t="s">
        <v>583</v>
      </c>
      <c r="U225" s="1">
        <v>13312.9</v>
      </c>
      <c r="W225" s="1">
        <v>9311.73</v>
      </c>
      <c r="X225" s="1"/>
      <c r="Y225" s="117">
        <v>12000</v>
      </c>
      <c r="AA225" s="117">
        <v>3968.06</v>
      </c>
    </row>
    <row r="226" spans="1:27" x14ac:dyDescent="0.3">
      <c r="A226" t="s">
        <v>1409</v>
      </c>
      <c r="C226" t="s">
        <v>1163</v>
      </c>
      <c r="E226" s="1"/>
      <c r="G226" s="1"/>
      <c r="I226" s="1"/>
      <c r="K226" s="1"/>
      <c r="M226" s="1"/>
      <c r="O226" s="33"/>
      <c r="Q226" s="1"/>
      <c r="S226" s="1"/>
      <c r="U226" s="1">
        <v>758.73</v>
      </c>
      <c r="W226" s="1">
        <v>12733.62</v>
      </c>
      <c r="X226" s="1"/>
      <c r="Y226" s="117">
        <v>13440</v>
      </c>
      <c r="AA226" s="117">
        <v>6578.52</v>
      </c>
    </row>
    <row r="227" spans="1:27" x14ac:dyDescent="0.3">
      <c r="A227" t="s">
        <v>498</v>
      </c>
      <c r="C227" t="s">
        <v>499</v>
      </c>
      <c r="E227" s="1"/>
      <c r="G227" s="1"/>
      <c r="I227" s="1">
        <v>25</v>
      </c>
      <c r="K227" s="1">
        <v>783.37</v>
      </c>
      <c r="M227" s="1">
        <v>0</v>
      </c>
      <c r="O227" s="33">
        <v>1168.3</v>
      </c>
      <c r="Q227" s="1">
        <v>0</v>
      </c>
      <c r="S227" s="1">
        <v>787.09</v>
      </c>
      <c r="U227" s="1">
        <v>215</v>
      </c>
      <c r="W227" s="1">
        <v>0</v>
      </c>
      <c r="X227" s="1"/>
      <c r="Y227" s="117">
        <v>500</v>
      </c>
      <c r="AA227" s="117">
        <v>25</v>
      </c>
    </row>
    <row r="228" spans="1:27" x14ac:dyDescent="0.3">
      <c r="A228" t="s">
        <v>430</v>
      </c>
      <c r="C228" t="s">
        <v>431</v>
      </c>
      <c r="E228" s="1">
        <v>39.200000000000003</v>
      </c>
      <c r="G228" s="1">
        <v>0</v>
      </c>
      <c r="I228" s="1">
        <v>45</v>
      </c>
      <c r="K228" s="1">
        <v>325.98</v>
      </c>
      <c r="M228" s="1">
        <v>146</v>
      </c>
      <c r="O228" s="33">
        <v>0</v>
      </c>
      <c r="Q228" s="1">
        <v>0</v>
      </c>
      <c r="S228" s="1">
        <v>304.01</v>
      </c>
      <c r="U228" s="1">
        <v>63.4</v>
      </c>
      <c r="W228" s="1">
        <v>0</v>
      </c>
      <c r="X228" s="1"/>
      <c r="Y228" s="117">
        <v>300</v>
      </c>
      <c r="AA228" s="117"/>
    </row>
    <row r="229" spans="1:27" x14ac:dyDescent="0.3">
      <c r="A229" t="s">
        <v>170</v>
      </c>
      <c r="C229" t="s">
        <v>171</v>
      </c>
      <c r="E229" s="1">
        <v>790.9</v>
      </c>
      <c r="G229" s="1">
        <v>923.32</v>
      </c>
      <c r="I229" s="1">
        <v>176.36</v>
      </c>
      <c r="K229" s="1">
        <v>0</v>
      </c>
      <c r="L229" t="s">
        <v>584</v>
      </c>
      <c r="M229" s="1">
        <v>0</v>
      </c>
      <c r="O229" s="33">
        <v>203.71</v>
      </c>
      <c r="P229" t="s">
        <v>584</v>
      </c>
      <c r="Q229" s="1">
        <v>500</v>
      </c>
      <c r="S229" s="1">
        <v>343.16</v>
      </c>
      <c r="T229" t="s">
        <v>584</v>
      </c>
      <c r="U229" s="1">
        <v>49.08</v>
      </c>
      <c r="W229" s="1">
        <v>55.26</v>
      </c>
      <c r="X229" s="1"/>
      <c r="Y229" s="117">
        <v>300</v>
      </c>
      <c r="AA229" s="117"/>
    </row>
    <row r="230" spans="1:27" x14ac:dyDescent="0.3">
      <c r="A230" t="s">
        <v>432</v>
      </c>
      <c r="C230" t="s">
        <v>433</v>
      </c>
      <c r="E230" s="1">
        <v>-7883</v>
      </c>
      <c r="G230" s="1">
        <v>0</v>
      </c>
      <c r="I230" s="1">
        <v>0</v>
      </c>
      <c r="K230" s="23">
        <v>-5474.77</v>
      </c>
      <c r="M230" s="1"/>
      <c r="O230" s="33">
        <v>4081.5</v>
      </c>
      <c r="Q230" s="1"/>
      <c r="S230" s="1">
        <v>0</v>
      </c>
      <c r="U230" s="1">
        <v>0</v>
      </c>
      <c r="W230" s="1">
        <v>-6445.6</v>
      </c>
      <c r="X230" s="1"/>
      <c r="Y230" s="117">
        <v>0</v>
      </c>
      <c r="AA230" s="117"/>
    </row>
    <row r="231" spans="1:27" x14ac:dyDescent="0.3">
      <c r="A231" t="s">
        <v>172</v>
      </c>
      <c r="C231" t="s">
        <v>173</v>
      </c>
      <c r="E231" s="1">
        <v>15765</v>
      </c>
      <c r="G231" s="1">
        <v>17150</v>
      </c>
      <c r="I231" s="1">
        <v>15707.79</v>
      </c>
      <c r="K231" s="1">
        <v>12914.77</v>
      </c>
      <c r="L231" t="s">
        <v>583</v>
      </c>
      <c r="M231" s="1">
        <v>6244</v>
      </c>
      <c r="O231" s="33">
        <v>8238</v>
      </c>
      <c r="P231" t="s">
        <v>583</v>
      </c>
      <c r="Q231" s="1">
        <v>8410</v>
      </c>
      <c r="S231" s="1">
        <v>8405</v>
      </c>
      <c r="T231" t="s">
        <v>583</v>
      </c>
      <c r="U231" s="1">
        <v>9968.4</v>
      </c>
      <c r="W231" s="1">
        <v>16414</v>
      </c>
      <c r="X231" s="1"/>
      <c r="Y231" s="117">
        <v>8000</v>
      </c>
      <c r="AA231" s="117">
        <v>1848.32</v>
      </c>
    </row>
    <row r="232" spans="1:27" x14ac:dyDescent="0.3">
      <c r="A232" t="s">
        <v>174</v>
      </c>
      <c r="C232" t="s">
        <v>175</v>
      </c>
      <c r="E232" s="1">
        <v>14400</v>
      </c>
      <c r="G232" s="1">
        <v>15149</v>
      </c>
      <c r="I232" s="1">
        <v>13731.4</v>
      </c>
      <c r="K232" s="1">
        <v>13774.28</v>
      </c>
      <c r="L232" t="s">
        <v>583</v>
      </c>
      <c r="M232" s="1">
        <v>14000.01</v>
      </c>
      <c r="O232" s="33">
        <v>16479.62</v>
      </c>
      <c r="P232" t="s">
        <v>583</v>
      </c>
      <c r="Q232" s="1">
        <v>15000</v>
      </c>
      <c r="S232" s="1">
        <v>0</v>
      </c>
      <c r="T232" t="s">
        <v>583</v>
      </c>
      <c r="U232" s="1">
        <v>0</v>
      </c>
      <c r="W232" s="1">
        <v>0</v>
      </c>
      <c r="X232" s="1"/>
      <c r="Y232" s="117">
        <v>0</v>
      </c>
      <c r="AA232" s="117"/>
    </row>
    <row r="233" spans="1:27" x14ac:dyDescent="0.3">
      <c r="A233" t="s">
        <v>610</v>
      </c>
      <c r="C233" t="s">
        <v>611</v>
      </c>
      <c r="E233" s="1">
        <v>0</v>
      </c>
      <c r="F233">
        <v>0</v>
      </c>
      <c r="G233" s="1">
        <v>0</v>
      </c>
      <c r="I233" s="1">
        <v>0</v>
      </c>
      <c r="K233" s="1">
        <v>1725</v>
      </c>
      <c r="L233" t="s">
        <v>583</v>
      </c>
      <c r="M233" s="1">
        <v>0</v>
      </c>
      <c r="O233" s="33"/>
      <c r="P233" t="s">
        <v>583</v>
      </c>
      <c r="Q233" s="1">
        <v>0</v>
      </c>
      <c r="S233" s="1">
        <v>0</v>
      </c>
      <c r="T233" t="s">
        <v>583</v>
      </c>
      <c r="U233" s="1">
        <v>0</v>
      </c>
      <c r="W233" s="1">
        <v>0</v>
      </c>
      <c r="X233" s="1"/>
      <c r="Y233" s="117">
        <v>0</v>
      </c>
      <c r="AA233" s="117"/>
    </row>
    <row r="234" spans="1:27" x14ac:dyDescent="0.3">
      <c r="A234" t="s">
        <v>176</v>
      </c>
      <c r="C234" t="s">
        <v>177</v>
      </c>
      <c r="E234" s="1">
        <v>227.5</v>
      </c>
      <c r="G234" s="1">
        <v>37.5</v>
      </c>
      <c r="I234" s="1">
        <v>11.25</v>
      </c>
      <c r="K234" s="1">
        <v>0</v>
      </c>
      <c r="L234" t="s">
        <v>583</v>
      </c>
      <c r="M234" s="1">
        <v>75</v>
      </c>
      <c r="O234" s="33">
        <v>93.75</v>
      </c>
      <c r="P234" t="s">
        <v>583</v>
      </c>
      <c r="Q234" s="1">
        <v>100</v>
      </c>
      <c r="S234" s="1">
        <v>42.5</v>
      </c>
      <c r="T234" t="s">
        <v>583</v>
      </c>
      <c r="U234" s="1">
        <v>0</v>
      </c>
      <c r="W234" s="1">
        <v>0</v>
      </c>
      <c r="X234" s="1"/>
      <c r="Y234" s="117">
        <v>0</v>
      </c>
      <c r="AA234" s="117"/>
    </row>
    <row r="235" spans="1:27" x14ac:dyDescent="0.3">
      <c r="A235" t="s">
        <v>1359</v>
      </c>
      <c r="C235" t="s">
        <v>1360</v>
      </c>
      <c r="E235" s="1"/>
      <c r="G235" s="1"/>
      <c r="I235" s="1"/>
      <c r="K235" s="1"/>
      <c r="M235" s="1"/>
      <c r="O235" s="33"/>
      <c r="Q235" s="1"/>
      <c r="S235" s="1"/>
      <c r="U235" s="1"/>
      <c r="W235" s="1"/>
      <c r="X235" s="1"/>
      <c r="Y235" s="117"/>
      <c r="AA235" s="117">
        <v>943.61</v>
      </c>
    </row>
    <row r="236" spans="1:27" x14ac:dyDescent="0.3">
      <c r="A236" t="s">
        <v>178</v>
      </c>
      <c r="C236" t="s">
        <v>179</v>
      </c>
      <c r="E236" s="1">
        <v>-2393.23</v>
      </c>
      <c r="G236" s="1">
        <v>8.16</v>
      </c>
      <c r="I236" s="1">
        <v>2.82</v>
      </c>
      <c r="K236" s="1">
        <v>0</v>
      </c>
      <c r="L236" t="s">
        <v>583</v>
      </c>
      <c r="M236" s="1">
        <v>19.850000000000001</v>
      </c>
      <c r="O236" s="33">
        <v>26.08</v>
      </c>
      <c r="P236" t="s">
        <v>583</v>
      </c>
      <c r="Q236" s="1">
        <v>50</v>
      </c>
      <c r="S236" s="1">
        <v>11.58</v>
      </c>
      <c r="T236" t="s">
        <v>583</v>
      </c>
      <c r="U236" s="1">
        <v>0</v>
      </c>
      <c r="W236" s="1">
        <v>0</v>
      </c>
      <c r="X236" s="1"/>
      <c r="Y236" s="117">
        <v>0</v>
      </c>
      <c r="AA236" s="117"/>
    </row>
    <row r="237" spans="1:27" x14ac:dyDescent="0.3">
      <c r="A237" t="s">
        <v>182</v>
      </c>
      <c r="C237" t="s">
        <v>180</v>
      </c>
      <c r="E237" s="1">
        <v>0</v>
      </c>
      <c r="G237" s="1">
        <v>3816.94</v>
      </c>
      <c r="I237" s="1">
        <v>0</v>
      </c>
      <c r="K237" s="1">
        <v>1435.72</v>
      </c>
      <c r="L237" t="s">
        <v>583</v>
      </c>
      <c r="M237" s="1">
        <v>0</v>
      </c>
      <c r="O237" s="33">
        <v>0</v>
      </c>
      <c r="Q237" s="1">
        <v>0</v>
      </c>
      <c r="S237" s="1">
        <v>0</v>
      </c>
      <c r="U237" s="1">
        <v>0</v>
      </c>
      <c r="W237" s="1">
        <v>0</v>
      </c>
      <c r="X237" s="1"/>
      <c r="Y237" s="117">
        <v>0</v>
      </c>
      <c r="AA237" s="117"/>
    </row>
    <row r="238" spans="1:27" x14ac:dyDescent="0.3">
      <c r="A238" t="s">
        <v>181</v>
      </c>
      <c r="C238" t="s">
        <v>500</v>
      </c>
      <c r="E238" s="1">
        <v>6756</v>
      </c>
      <c r="G238" s="1">
        <v>3109</v>
      </c>
      <c r="I238" s="1">
        <v>1433.16</v>
      </c>
      <c r="K238" s="1">
        <v>1524.18</v>
      </c>
      <c r="L238" t="s">
        <v>583</v>
      </c>
      <c r="M238" s="1">
        <v>2296.4299999999998</v>
      </c>
      <c r="O238" s="33">
        <v>1746.42</v>
      </c>
      <c r="P238" t="s">
        <v>583</v>
      </c>
      <c r="Q238" s="1">
        <v>2000</v>
      </c>
      <c r="S238" s="1">
        <v>3386.8</v>
      </c>
      <c r="T238" t="s">
        <v>583</v>
      </c>
      <c r="U238" s="1">
        <v>0</v>
      </c>
      <c r="W238" s="1">
        <v>0</v>
      </c>
      <c r="X238" s="1"/>
      <c r="Y238" s="117">
        <v>0</v>
      </c>
      <c r="AA238" s="117"/>
    </row>
    <row r="239" spans="1:27" x14ac:dyDescent="0.3">
      <c r="A239" t="s">
        <v>181</v>
      </c>
      <c r="C239" t="s">
        <v>1164</v>
      </c>
      <c r="E239" s="1"/>
      <c r="G239" s="1"/>
      <c r="I239" s="1"/>
      <c r="K239" s="1"/>
      <c r="M239" s="1"/>
      <c r="O239" s="33"/>
      <c r="Q239" s="1"/>
      <c r="S239" s="1"/>
      <c r="U239" s="1"/>
      <c r="W239" s="1">
        <v>2185.0100000000002</v>
      </c>
      <c r="X239" s="1"/>
      <c r="Y239" s="117">
        <v>2000</v>
      </c>
      <c r="AA239" s="117">
        <v>412.82</v>
      </c>
    </row>
    <row r="240" spans="1:27" x14ac:dyDescent="0.3">
      <c r="A240" t="s">
        <v>182</v>
      </c>
      <c r="C240" t="s">
        <v>434</v>
      </c>
      <c r="E240" s="1">
        <v>2745</v>
      </c>
      <c r="G240" s="1">
        <v>0</v>
      </c>
      <c r="I240" s="1">
        <v>1352.28</v>
      </c>
      <c r="K240" s="11">
        <v>0</v>
      </c>
      <c r="M240" s="1">
        <v>2955.88</v>
      </c>
      <c r="O240" s="33">
        <v>3499</v>
      </c>
      <c r="P240" t="s">
        <v>583</v>
      </c>
      <c r="Q240" s="1">
        <v>3500</v>
      </c>
      <c r="S240" s="1">
        <v>0</v>
      </c>
      <c r="T240" t="s">
        <v>583</v>
      </c>
      <c r="U240" s="1">
        <v>0</v>
      </c>
      <c r="W240" s="1">
        <v>0</v>
      </c>
      <c r="X240" s="1"/>
      <c r="Y240" s="117">
        <v>0</v>
      </c>
      <c r="AA240" s="117"/>
    </row>
    <row r="241" spans="1:27" x14ac:dyDescent="0.3">
      <c r="A241" t="s">
        <v>1361</v>
      </c>
      <c r="C241" t="s">
        <v>1362</v>
      </c>
      <c r="E241" s="1"/>
      <c r="G241" s="1"/>
      <c r="I241" s="1"/>
      <c r="K241" s="11"/>
      <c r="M241" s="1"/>
      <c r="O241" s="33"/>
      <c r="Q241" s="1"/>
      <c r="S241" s="1"/>
      <c r="U241" s="1"/>
      <c r="W241" s="1"/>
      <c r="X241" s="1"/>
      <c r="Y241" s="117"/>
      <c r="AA241" s="117">
        <v>210.89</v>
      </c>
    </row>
    <row r="242" spans="1:27" x14ac:dyDescent="0.3">
      <c r="A242" t="s">
        <v>621</v>
      </c>
      <c r="C242" t="s">
        <v>622</v>
      </c>
      <c r="E242" s="1">
        <v>0</v>
      </c>
      <c r="G242" s="1">
        <v>0</v>
      </c>
      <c r="I242" s="1">
        <v>0</v>
      </c>
      <c r="K242" s="11">
        <v>0</v>
      </c>
      <c r="M242" s="1">
        <v>200</v>
      </c>
      <c r="O242" s="33">
        <v>237.38</v>
      </c>
      <c r="P242" t="s">
        <v>585</v>
      </c>
      <c r="Q242" s="1">
        <v>0</v>
      </c>
      <c r="S242" s="1">
        <v>0</v>
      </c>
      <c r="T242" t="s">
        <v>585</v>
      </c>
      <c r="U242" s="1">
        <v>0</v>
      </c>
      <c r="W242" s="1">
        <v>0</v>
      </c>
      <c r="X242" s="1"/>
      <c r="Y242" s="117">
        <v>0</v>
      </c>
      <c r="AA242" s="117"/>
    </row>
    <row r="243" spans="1:27" x14ac:dyDescent="0.3">
      <c r="A243" t="s">
        <v>612</v>
      </c>
      <c r="C243" t="s">
        <v>613</v>
      </c>
      <c r="E243" s="1">
        <v>0</v>
      </c>
      <c r="F243">
        <v>0</v>
      </c>
      <c r="G243" s="1">
        <v>0</v>
      </c>
      <c r="I243" s="1">
        <v>0</v>
      </c>
      <c r="K243" s="11">
        <v>250.05</v>
      </c>
      <c r="L243" t="s">
        <v>584</v>
      </c>
      <c r="M243" s="1">
        <v>0</v>
      </c>
      <c r="O243" s="33">
        <v>474.45</v>
      </c>
      <c r="P243" t="s">
        <v>584</v>
      </c>
      <c r="Q243" s="1">
        <v>500</v>
      </c>
      <c r="S243" s="1">
        <v>0</v>
      </c>
      <c r="T243" t="s">
        <v>584</v>
      </c>
      <c r="U243" s="1">
        <v>0</v>
      </c>
      <c r="W243" s="1">
        <v>0</v>
      </c>
      <c r="X243" s="1"/>
      <c r="Y243" s="117">
        <v>0</v>
      </c>
      <c r="AA243" s="117"/>
    </row>
    <row r="244" spans="1:27" x14ac:dyDescent="0.3">
      <c r="A244" t="s">
        <v>183</v>
      </c>
      <c r="C244" t="s">
        <v>184</v>
      </c>
      <c r="E244" s="1">
        <v>17820</v>
      </c>
      <c r="G244" s="1">
        <v>20110</v>
      </c>
      <c r="I244" s="1">
        <v>22643.02</v>
      </c>
      <c r="K244" s="12">
        <v>26180.25</v>
      </c>
      <c r="L244" t="s">
        <v>583</v>
      </c>
      <c r="M244" s="1">
        <v>21665.51</v>
      </c>
      <c r="O244" s="33">
        <v>22854</v>
      </c>
      <c r="P244" t="s">
        <v>583</v>
      </c>
      <c r="Q244" s="1">
        <v>25000</v>
      </c>
      <c r="S244" s="1">
        <v>21810</v>
      </c>
      <c r="T244" t="s">
        <v>583</v>
      </c>
      <c r="U244" s="1">
        <v>25703</v>
      </c>
      <c r="W244" s="1">
        <v>25503</v>
      </c>
      <c r="X244" s="1"/>
      <c r="Y244" s="117">
        <v>30000</v>
      </c>
      <c r="AA244" s="117">
        <v>8144</v>
      </c>
    </row>
    <row r="245" spans="1:27" x14ac:dyDescent="0.3">
      <c r="A245" t="s">
        <v>185</v>
      </c>
      <c r="C245" t="s">
        <v>186</v>
      </c>
      <c r="E245" s="1">
        <v>4174.97</v>
      </c>
      <c r="G245" s="1">
        <v>4488.1400000000003</v>
      </c>
      <c r="I245" s="1">
        <v>5123.49</v>
      </c>
      <c r="K245" s="11">
        <v>6116.53</v>
      </c>
      <c r="L245" t="s">
        <v>583</v>
      </c>
      <c r="M245" s="1">
        <v>5937.61</v>
      </c>
      <c r="O245" s="33">
        <v>6464.6</v>
      </c>
      <c r="P245" t="s">
        <v>583</v>
      </c>
      <c r="Q245" s="1">
        <v>6750</v>
      </c>
      <c r="S245" s="1">
        <v>6404.13</v>
      </c>
      <c r="T245" t="s">
        <v>583</v>
      </c>
      <c r="U245" s="1">
        <v>6664.92</v>
      </c>
      <c r="W245" s="1">
        <v>5728.35</v>
      </c>
      <c r="X245" s="1"/>
      <c r="Y245" s="117">
        <v>8000</v>
      </c>
      <c r="AA245" s="117">
        <v>1893.41</v>
      </c>
    </row>
    <row r="246" spans="1:27" x14ac:dyDescent="0.3">
      <c r="A246" t="s">
        <v>435</v>
      </c>
      <c r="C246" t="s">
        <v>436</v>
      </c>
      <c r="E246" s="1">
        <v>37.43</v>
      </c>
      <c r="G246" s="1">
        <v>0</v>
      </c>
      <c r="I246" s="1">
        <v>0</v>
      </c>
      <c r="K246" s="1">
        <v>0</v>
      </c>
      <c r="M246" s="1">
        <v>0</v>
      </c>
      <c r="O246" s="33">
        <v>0</v>
      </c>
      <c r="Q246" s="1">
        <v>0</v>
      </c>
      <c r="S246" s="1">
        <v>0</v>
      </c>
      <c r="U246" s="1">
        <v>561</v>
      </c>
      <c r="W246" s="1">
        <v>0</v>
      </c>
      <c r="X246" s="1"/>
      <c r="Y246" s="117">
        <v>0</v>
      </c>
      <c r="AA246" s="117"/>
    </row>
    <row r="247" spans="1:27" x14ac:dyDescent="0.3">
      <c r="A247" t="s">
        <v>187</v>
      </c>
      <c r="C247" t="s">
        <v>676</v>
      </c>
      <c r="E247" s="1">
        <v>8650.2000000000007</v>
      </c>
      <c r="G247" s="1">
        <v>6088.5</v>
      </c>
      <c r="I247" s="1">
        <v>1458.2</v>
      </c>
      <c r="K247" s="1">
        <v>6480.4</v>
      </c>
      <c r="L247" t="s">
        <v>583</v>
      </c>
      <c r="M247" s="1">
        <v>5497.5</v>
      </c>
      <c r="O247" s="33">
        <v>4351.1000000000004</v>
      </c>
      <c r="P247" t="s">
        <v>583</v>
      </c>
      <c r="Q247" s="1">
        <v>6000</v>
      </c>
      <c r="S247" s="1">
        <v>4221.2</v>
      </c>
      <c r="T247" t="s">
        <v>583</v>
      </c>
      <c r="U247" s="1">
        <v>9097.9</v>
      </c>
      <c r="W247" s="1">
        <v>6943.4</v>
      </c>
      <c r="X247" s="1"/>
      <c r="Y247" s="117">
        <v>8000</v>
      </c>
      <c r="AA247" s="117">
        <v>1262.42</v>
      </c>
    </row>
    <row r="248" spans="1:27" x14ac:dyDescent="0.3">
      <c r="A248" t="s">
        <v>188</v>
      </c>
      <c r="C248" t="s">
        <v>189</v>
      </c>
      <c r="E248" s="1">
        <v>2053.27</v>
      </c>
      <c r="G248" s="1">
        <v>124.18</v>
      </c>
      <c r="I248" s="1">
        <v>240.91</v>
      </c>
      <c r="K248" s="1">
        <v>1347.8</v>
      </c>
      <c r="L248" t="s">
        <v>585</v>
      </c>
      <c r="M248" s="1">
        <v>485</v>
      </c>
      <c r="O248" s="33">
        <v>750</v>
      </c>
      <c r="P248" t="s">
        <v>585</v>
      </c>
      <c r="Q248" s="1">
        <v>1000</v>
      </c>
      <c r="S248" s="1">
        <v>563</v>
      </c>
      <c r="T248" t="s">
        <v>585</v>
      </c>
      <c r="U248" s="1">
        <v>637.47</v>
      </c>
      <c r="W248" s="1">
        <v>2569.2399999999998</v>
      </c>
      <c r="X248" s="1"/>
      <c r="Y248" s="117">
        <v>3000</v>
      </c>
      <c r="AA248" s="117">
        <v>442.37</v>
      </c>
    </row>
    <row r="249" spans="1:27" x14ac:dyDescent="0.3">
      <c r="A249" t="s">
        <v>190</v>
      </c>
      <c r="C249" t="s">
        <v>677</v>
      </c>
      <c r="E249" s="1">
        <v>2836.58</v>
      </c>
      <c r="G249" s="1">
        <v>4135.8500000000004</v>
      </c>
      <c r="I249" s="1">
        <v>976.97</v>
      </c>
      <c r="K249" s="1">
        <v>6423.36</v>
      </c>
      <c r="L249" t="s">
        <v>585</v>
      </c>
      <c r="M249" s="1">
        <v>3633.5</v>
      </c>
      <c r="O249" s="33">
        <v>943.85</v>
      </c>
      <c r="P249" t="s">
        <v>585</v>
      </c>
      <c r="Q249" s="1">
        <v>2000</v>
      </c>
      <c r="S249" s="1">
        <v>453.3</v>
      </c>
      <c r="T249" t="s">
        <v>585</v>
      </c>
      <c r="U249" s="1">
        <v>2357.14</v>
      </c>
      <c r="W249" s="1">
        <v>123</v>
      </c>
      <c r="X249" s="1"/>
      <c r="Y249" s="117">
        <v>1000</v>
      </c>
      <c r="AA249" s="117">
        <v>87</v>
      </c>
    </row>
    <row r="250" spans="1:27" x14ac:dyDescent="0.3">
      <c r="A250" t="s">
        <v>191</v>
      </c>
      <c r="C250" t="s">
        <v>192</v>
      </c>
      <c r="E250" s="1">
        <v>3627.95</v>
      </c>
      <c r="G250" s="1">
        <v>6546.57</v>
      </c>
      <c r="I250" s="1">
        <v>6445.59</v>
      </c>
      <c r="K250" s="1">
        <v>7619.53</v>
      </c>
      <c r="L250" t="s">
        <v>585</v>
      </c>
      <c r="M250" s="1">
        <v>10501.35</v>
      </c>
      <c r="O250" s="33">
        <v>22831.5</v>
      </c>
      <c r="P250" t="s">
        <v>585</v>
      </c>
      <c r="Q250" s="1">
        <v>10000</v>
      </c>
      <c r="S250" s="1">
        <v>3575.47</v>
      </c>
      <c r="T250" t="s">
        <v>585</v>
      </c>
      <c r="U250" s="1">
        <v>5525.21</v>
      </c>
      <c r="W250" s="1">
        <v>9138.7999999999993</v>
      </c>
      <c r="X250" s="1"/>
      <c r="Y250" s="117">
        <v>8000</v>
      </c>
      <c r="AA250" s="117">
        <v>1740.62</v>
      </c>
    </row>
    <row r="251" spans="1:27" x14ac:dyDescent="0.3">
      <c r="A251" t="s">
        <v>437</v>
      </c>
      <c r="C251" t="s">
        <v>596</v>
      </c>
      <c r="E251" s="1">
        <v>1079.03</v>
      </c>
      <c r="G251" s="1">
        <v>0</v>
      </c>
      <c r="I251" s="1">
        <v>0</v>
      </c>
      <c r="K251" s="1"/>
      <c r="M251" s="1">
        <v>4410</v>
      </c>
      <c r="O251" s="33">
        <v>0</v>
      </c>
      <c r="Q251" s="1">
        <v>0</v>
      </c>
      <c r="S251" s="1">
        <v>0</v>
      </c>
      <c r="U251" s="1">
        <v>0</v>
      </c>
      <c r="W251" s="1">
        <v>0</v>
      </c>
      <c r="X251" s="1"/>
      <c r="Y251" s="117">
        <v>0</v>
      </c>
      <c r="AA251" s="117"/>
    </row>
    <row r="252" spans="1:27" x14ac:dyDescent="0.3">
      <c r="A252" t="s">
        <v>193</v>
      </c>
      <c r="C252" t="s">
        <v>194</v>
      </c>
      <c r="E252" s="1">
        <v>4539.03</v>
      </c>
      <c r="G252" s="1">
        <v>2338.58</v>
      </c>
      <c r="I252" s="1">
        <v>2144</v>
      </c>
      <c r="K252" s="1">
        <v>2150.5</v>
      </c>
      <c r="L252" t="s">
        <v>585</v>
      </c>
      <c r="M252" s="1">
        <v>3140.2</v>
      </c>
      <c r="O252" s="33">
        <v>4029</v>
      </c>
      <c r="P252" t="s">
        <v>585</v>
      </c>
      <c r="Q252" s="1">
        <v>4000</v>
      </c>
      <c r="S252" s="1">
        <v>3682</v>
      </c>
      <c r="T252" t="s">
        <v>585</v>
      </c>
      <c r="U252" s="1">
        <v>5601.77</v>
      </c>
      <c r="W252" s="10">
        <v>1490</v>
      </c>
      <c r="X252" s="1"/>
      <c r="Y252" s="117">
        <v>2000</v>
      </c>
      <c r="AA252" s="117">
        <v>2030</v>
      </c>
    </row>
    <row r="253" spans="1:27" x14ac:dyDescent="0.3">
      <c r="A253" t="s">
        <v>195</v>
      </c>
      <c r="C253" t="s">
        <v>196</v>
      </c>
      <c r="E253" s="1">
        <v>3593.33</v>
      </c>
      <c r="G253" s="1">
        <v>4480.01</v>
      </c>
      <c r="I253" s="1">
        <v>4039</v>
      </c>
      <c r="K253" s="1">
        <v>4615.5</v>
      </c>
      <c r="L253" t="s">
        <v>583</v>
      </c>
      <c r="M253" s="1">
        <v>4401.6499999999996</v>
      </c>
      <c r="O253" s="33">
        <v>5300.5</v>
      </c>
      <c r="P253" t="s">
        <v>583</v>
      </c>
      <c r="Q253" s="1">
        <v>6000</v>
      </c>
      <c r="S253" s="1">
        <v>5400</v>
      </c>
      <c r="T253" t="s">
        <v>583</v>
      </c>
      <c r="U253" s="1">
        <v>5454</v>
      </c>
      <c r="W253" s="1">
        <v>4545</v>
      </c>
      <c r="X253" s="1"/>
      <c r="Y253" s="117">
        <v>3500</v>
      </c>
      <c r="AA253" s="117">
        <v>1469.08</v>
      </c>
    </row>
    <row r="254" spans="1:27" x14ac:dyDescent="0.3">
      <c r="A254" t="s">
        <v>197</v>
      </c>
      <c r="C254" t="s">
        <v>198</v>
      </c>
      <c r="E254" s="1">
        <v>1120</v>
      </c>
      <c r="G254" s="1">
        <v>46.66</v>
      </c>
      <c r="I254" s="1">
        <v>0</v>
      </c>
      <c r="K254" s="1">
        <v>0</v>
      </c>
      <c r="M254" s="1">
        <v>0</v>
      </c>
      <c r="O254" s="33">
        <v>0</v>
      </c>
      <c r="Q254" s="1">
        <v>0</v>
      </c>
      <c r="S254" s="1">
        <v>0</v>
      </c>
      <c r="U254" s="1">
        <v>0</v>
      </c>
      <c r="W254" s="1">
        <v>0</v>
      </c>
      <c r="X254" s="1"/>
      <c r="Y254" s="117">
        <v>0</v>
      </c>
      <c r="AA254" s="117"/>
    </row>
    <row r="255" spans="1:27" x14ac:dyDescent="0.3">
      <c r="A255" t="s">
        <v>199</v>
      </c>
      <c r="C255" t="s">
        <v>200</v>
      </c>
      <c r="E255" s="1">
        <v>1205.22</v>
      </c>
      <c r="G255" s="1">
        <v>996.93</v>
      </c>
      <c r="I255" s="1">
        <v>906.43</v>
      </c>
      <c r="K255" s="1">
        <v>1168.02</v>
      </c>
      <c r="L255" t="s">
        <v>583</v>
      </c>
      <c r="M255" s="1">
        <v>1244.9100000000001</v>
      </c>
      <c r="O255" s="33">
        <v>1653.41</v>
      </c>
      <c r="P255" t="s">
        <v>583</v>
      </c>
      <c r="Q255" s="1">
        <v>1750</v>
      </c>
      <c r="S255" s="1">
        <v>1790.72</v>
      </c>
      <c r="T255" t="s">
        <v>583</v>
      </c>
      <c r="U255" s="1">
        <v>1664.8</v>
      </c>
      <c r="W255" s="1">
        <v>1063.18</v>
      </c>
      <c r="X255" s="1"/>
      <c r="Y255" s="117">
        <v>1000</v>
      </c>
      <c r="AA255" s="117">
        <v>352.36</v>
      </c>
    </row>
    <row r="256" spans="1:27" x14ac:dyDescent="0.3">
      <c r="A256" t="s">
        <v>1408</v>
      </c>
      <c r="C256" t="s">
        <v>1281</v>
      </c>
      <c r="E256" s="1"/>
      <c r="G256" s="1"/>
      <c r="I256" s="1"/>
      <c r="K256" s="1"/>
      <c r="M256" s="1"/>
      <c r="O256" s="33"/>
      <c r="Q256" s="1"/>
      <c r="S256" s="1"/>
      <c r="U256" s="1"/>
      <c r="W256" s="1">
        <v>8.94</v>
      </c>
      <c r="X256" s="1"/>
      <c r="Y256" s="117"/>
      <c r="AA256" s="117">
        <v>3.44</v>
      </c>
    </row>
    <row r="257" spans="1:27" x14ac:dyDescent="0.3">
      <c r="A257" t="s">
        <v>438</v>
      </c>
      <c r="C257" t="s">
        <v>597</v>
      </c>
      <c r="E257" s="1">
        <v>26.73</v>
      </c>
      <c r="G257" s="1">
        <v>0</v>
      </c>
      <c r="I257" s="1">
        <v>0</v>
      </c>
      <c r="K257" s="1">
        <v>385</v>
      </c>
      <c r="L257" t="s">
        <v>585</v>
      </c>
      <c r="M257" s="1">
        <v>0</v>
      </c>
      <c r="O257" s="33">
        <v>0</v>
      </c>
      <c r="P257" t="s">
        <v>585</v>
      </c>
      <c r="Q257" s="1">
        <v>0</v>
      </c>
      <c r="S257" s="1">
        <v>385</v>
      </c>
      <c r="T257" t="s">
        <v>585</v>
      </c>
      <c r="U257" s="1">
        <v>0</v>
      </c>
      <c r="W257" s="1">
        <v>385</v>
      </c>
      <c r="X257" s="1"/>
      <c r="Y257" s="117">
        <v>500</v>
      </c>
      <c r="AA257" s="117"/>
    </row>
    <row r="258" spans="1:27" x14ac:dyDescent="0.3">
      <c r="A258" t="s">
        <v>501</v>
      </c>
      <c r="C258" t="s">
        <v>502</v>
      </c>
      <c r="E258" s="1"/>
      <c r="G258" s="1"/>
      <c r="I258" s="1">
        <v>443</v>
      </c>
      <c r="K258" s="1">
        <v>100.77</v>
      </c>
      <c r="L258" t="s">
        <v>585</v>
      </c>
      <c r="M258" s="1">
        <v>0</v>
      </c>
      <c r="O258" s="33">
        <v>70</v>
      </c>
      <c r="P258" t="s">
        <v>585</v>
      </c>
      <c r="Q258" s="1">
        <v>250</v>
      </c>
      <c r="S258" s="1">
        <v>0</v>
      </c>
      <c r="T258" t="s">
        <v>585</v>
      </c>
      <c r="U258" s="1">
        <v>114</v>
      </c>
      <c r="W258" s="1">
        <v>0</v>
      </c>
      <c r="X258" s="1"/>
      <c r="Y258" s="117">
        <v>250</v>
      </c>
      <c r="AA258" s="117">
        <v>175</v>
      </c>
    </row>
    <row r="259" spans="1:27" x14ac:dyDescent="0.3">
      <c r="A259" t="s">
        <v>201</v>
      </c>
      <c r="C259" t="s">
        <v>666</v>
      </c>
      <c r="E259" s="1">
        <v>2042.56</v>
      </c>
      <c r="G259" s="1">
        <v>15.09</v>
      </c>
      <c r="I259" s="1">
        <v>864.94</v>
      </c>
      <c r="K259" s="1">
        <v>1299.05</v>
      </c>
      <c r="L259" t="s">
        <v>585</v>
      </c>
      <c r="M259" s="1">
        <v>2574.36</v>
      </c>
      <c r="O259" s="33">
        <v>1472.46</v>
      </c>
      <c r="P259" t="s">
        <v>585</v>
      </c>
      <c r="Q259" s="1">
        <v>2000</v>
      </c>
      <c r="S259" s="1">
        <v>208.99</v>
      </c>
      <c r="T259" t="s">
        <v>585</v>
      </c>
      <c r="U259" s="1">
        <v>0</v>
      </c>
      <c r="W259" s="1">
        <v>0</v>
      </c>
      <c r="X259" s="1"/>
      <c r="Y259" s="117">
        <v>500</v>
      </c>
      <c r="AA259" s="117" t="s">
        <v>643</v>
      </c>
    </row>
    <row r="260" spans="1:27" x14ac:dyDescent="0.3">
      <c r="A260" t="s">
        <v>202</v>
      </c>
      <c r="C260" t="s">
        <v>203</v>
      </c>
      <c r="E260" s="1">
        <v>0</v>
      </c>
      <c r="G260" s="1">
        <v>85</v>
      </c>
      <c r="I260" s="1">
        <v>85</v>
      </c>
      <c r="K260" s="1">
        <v>0</v>
      </c>
      <c r="M260" s="1">
        <v>0</v>
      </c>
      <c r="O260" s="33">
        <v>0</v>
      </c>
      <c r="Q260" s="1">
        <v>0</v>
      </c>
      <c r="S260" s="1">
        <v>60</v>
      </c>
      <c r="U260" s="1">
        <v>0</v>
      </c>
      <c r="W260" s="1">
        <v>0</v>
      </c>
      <c r="X260" s="1"/>
      <c r="Y260" s="117">
        <v>0</v>
      </c>
      <c r="AA260" s="117"/>
    </row>
    <row r="261" spans="1:27" x14ac:dyDescent="0.3">
      <c r="A261" t="s">
        <v>439</v>
      </c>
      <c r="C261" t="s">
        <v>440</v>
      </c>
      <c r="E261" s="1">
        <v>1060</v>
      </c>
      <c r="G261" s="1">
        <v>0</v>
      </c>
      <c r="I261" s="1">
        <v>0</v>
      </c>
      <c r="K261" s="1">
        <v>0</v>
      </c>
      <c r="M261" s="1">
        <v>0</v>
      </c>
      <c r="O261" s="33">
        <v>0</v>
      </c>
      <c r="Q261" s="1">
        <v>0</v>
      </c>
      <c r="S261" s="1">
        <v>0</v>
      </c>
      <c r="U261" s="1">
        <v>0</v>
      </c>
      <c r="W261" s="1">
        <v>0</v>
      </c>
      <c r="X261" s="1"/>
      <c r="Y261" s="117">
        <v>0</v>
      </c>
      <c r="AA261" s="117"/>
    </row>
    <row r="262" spans="1:27" x14ac:dyDescent="0.3">
      <c r="A262" t="s">
        <v>204</v>
      </c>
      <c r="C262" t="s">
        <v>205</v>
      </c>
      <c r="E262" s="1">
        <v>19550</v>
      </c>
      <c r="G262" s="1">
        <v>11666.67</v>
      </c>
      <c r="I262" s="1">
        <v>20983.33</v>
      </c>
      <c r="K262" s="1">
        <v>22566.67</v>
      </c>
      <c r="L262" t="s">
        <v>583</v>
      </c>
      <c r="M262" s="1">
        <v>26597.33</v>
      </c>
      <c r="O262" s="33">
        <v>23055</v>
      </c>
      <c r="P262" t="s">
        <v>583</v>
      </c>
      <c r="Q262" s="1">
        <v>23500</v>
      </c>
      <c r="S262" s="1">
        <v>23400</v>
      </c>
      <c r="T262" t="s">
        <v>583</v>
      </c>
      <c r="U262" s="1">
        <v>15413.94</v>
      </c>
      <c r="W262" s="1">
        <v>0</v>
      </c>
      <c r="X262" s="1"/>
      <c r="Y262" s="117">
        <v>0</v>
      </c>
      <c r="AA262" s="117"/>
    </row>
    <row r="263" spans="1:27" x14ac:dyDescent="0.3">
      <c r="A263" t="s">
        <v>441</v>
      </c>
      <c r="C263" t="s">
        <v>442</v>
      </c>
      <c r="E263" s="1">
        <v>327.74</v>
      </c>
      <c r="G263" s="1">
        <v>0</v>
      </c>
      <c r="I263" s="1">
        <v>0</v>
      </c>
      <c r="K263" s="1">
        <v>0</v>
      </c>
      <c r="M263" s="1">
        <v>0</v>
      </c>
      <c r="O263" s="33">
        <v>0</v>
      </c>
      <c r="Q263" s="1">
        <v>0</v>
      </c>
      <c r="S263" s="1">
        <v>0</v>
      </c>
      <c r="U263" s="1">
        <v>0</v>
      </c>
      <c r="W263" s="1">
        <v>0</v>
      </c>
      <c r="X263" s="1"/>
      <c r="Y263" s="117">
        <v>0</v>
      </c>
      <c r="AA263" s="117"/>
    </row>
    <row r="264" spans="1:27" x14ac:dyDescent="0.3">
      <c r="A264" t="s">
        <v>206</v>
      </c>
      <c r="C264" t="s">
        <v>207</v>
      </c>
      <c r="E264" s="1">
        <v>6044.34</v>
      </c>
      <c r="G264" s="1">
        <v>5196.54</v>
      </c>
      <c r="I264" s="1">
        <v>7936.02</v>
      </c>
      <c r="K264" s="1">
        <v>8503.26</v>
      </c>
      <c r="L264" t="s">
        <v>583</v>
      </c>
      <c r="M264" s="1">
        <v>9817.77</v>
      </c>
      <c r="O264" s="33">
        <v>9119.8799999999992</v>
      </c>
      <c r="P264" t="s">
        <v>583</v>
      </c>
      <c r="Q264" s="1">
        <v>10000</v>
      </c>
      <c r="S264" s="1">
        <v>9123.24</v>
      </c>
      <c r="T264" t="s">
        <v>583</v>
      </c>
      <c r="U264" s="1">
        <v>6021.81</v>
      </c>
      <c r="W264" s="1">
        <v>1605.94</v>
      </c>
      <c r="X264" s="1"/>
      <c r="Y264" s="117">
        <v>0</v>
      </c>
      <c r="AA264" s="117"/>
    </row>
    <row r="265" spans="1:27" x14ac:dyDescent="0.3">
      <c r="A265" t="s">
        <v>1307</v>
      </c>
      <c r="C265" t="s">
        <v>1254</v>
      </c>
      <c r="E265" s="1"/>
      <c r="G265" s="1"/>
      <c r="I265" s="1"/>
      <c r="K265" s="1"/>
      <c r="M265" s="1"/>
      <c r="O265" s="33"/>
      <c r="Q265" s="1"/>
      <c r="S265" s="1"/>
      <c r="U265" s="1">
        <v>398</v>
      </c>
      <c r="W265" s="1"/>
      <c r="X265" s="1"/>
      <c r="Y265" s="117"/>
      <c r="AA265" s="117"/>
    </row>
    <row r="266" spans="1:27" x14ac:dyDescent="0.3">
      <c r="A266" t="s">
        <v>208</v>
      </c>
      <c r="C266" t="s">
        <v>1160</v>
      </c>
      <c r="E266" s="1">
        <v>5478.32</v>
      </c>
      <c r="G266" s="1">
        <v>4376.6899999999996</v>
      </c>
      <c r="I266" s="1">
        <v>8451.0400000000009</v>
      </c>
      <c r="K266" s="1">
        <v>2226</v>
      </c>
      <c r="L266" t="s">
        <v>585</v>
      </c>
      <c r="M266" s="1">
        <v>4793.17</v>
      </c>
      <c r="O266" s="33">
        <v>4568.3</v>
      </c>
      <c r="P266" t="s">
        <v>585</v>
      </c>
      <c r="Q266" s="1">
        <v>13000</v>
      </c>
      <c r="S266" s="1">
        <v>11865.18</v>
      </c>
      <c r="T266" t="s">
        <v>585</v>
      </c>
      <c r="U266" s="1">
        <v>2820</v>
      </c>
      <c r="W266" s="1">
        <v>8756</v>
      </c>
      <c r="X266" s="1"/>
      <c r="Y266" s="117">
        <v>10000</v>
      </c>
      <c r="AA266" s="117">
        <v>4444.75</v>
      </c>
    </row>
    <row r="267" spans="1:27" x14ac:dyDescent="0.3">
      <c r="A267" t="s">
        <v>209</v>
      </c>
      <c r="C267" t="s">
        <v>210</v>
      </c>
      <c r="E267" s="1">
        <v>86.14</v>
      </c>
      <c r="G267" s="1">
        <v>894</v>
      </c>
      <c r="I267" s="1">
        <v>36.799999999999997</v>
      </c>
      <c r="K267" s="1">
        <v>89.2</v>
      </c>
      <c r="L267" t="s">
        <v>585</v>
      </c>
      <c r="M267" s="1">
        <v>0</v>
      </c>
      <c r="O267" s="33">
        <v>787.88</v>
      </c>
      <c r="P267" t="s">
        <v>585</v>
      </c>
      <c r="Q267" s="1">
        <v>800</v>
      </c>
      <c r="S267" s="1">
        <v>105.6</v>
      </c>
      <c r="T267" t="s">
        <v>585</v>
      </c>
      <c r="U267" s="1">
        <v>0</v>
      </c>
      <c r="W267" s="1">
        <v>0</v>
      </c>
      <c r="X267" s="1"/>
      <c r="Y267" s="117">
        <v>0</v>
      </c>
      <c r="AA267" s="117"/>
    </row>
    <row r="268" spans="1:27" x14ac:dyDescent="0.3">
      <c r="A268" t="s">
        <v>211</v>
      </c>
      <c r="C268" t="s">
        <v>212</v>
      </c>
      <c r="E268" s="1">
        <v>428.48</v>
      </c>
      <c r="G268" s="1">
        <v>2525.67</v>
      </c>
      <c r="I268" s="1">
        <v>5255.7</v>
      </c>
      <c r="K268" s="1">
        <v>3797.37</v>
      </c>
      <c r="L268" t="s">
        <v>585</v>
      </c>
      <c r="M268" s="1">
        <v>372.7</v>
      </c>
      <c r="O268" s="33">
        <v>593.02</v>
      </c>
      <c r="P268" t="s">
        <v>585</v>
      </c>
      <c r="Q268" s="1">
        <v>600</v>
      </c>
      <c r="S268" s="1">
        <v>306.32</v>
      </c>
      <c r="T268" t="s">
        <v>585</v>
      </c>
      <c r="U268" s="1">
        <v>7625.34</v>
      </c>
      <c r="W268" s="1">
        <v>188.25</v>
      </c>
      <c r="X268" s="1"/>
      <c r="Y268" s="117">
        <v>200</v>
      </c>
      <c r="AA268" s="117">
        <v>88.75</v>
      </c>
    </row>
    <row r="269" spans="1:27" x14ac:dyDescent="0.3">
      <c r="A269" t="s">
        <v>503</v>
      </c>
      <c r="C269" t="s">
        <v>504</v>
      </c>
      <c r="E269" s="1"/>
      <c r="G269" s="1"/>
      <c r="I269" s="1">
        <v>150</v>
      </c>
      <c r="K269" s="1">
        <v>0</v>
      </c>
      <c r="L269" t="s">
        <v>585</v>
      </c>
      <c r="M269" s="1">
        <v>0</v>
      </c>
      <c r="O269" s="33">
        <v>0</v>
      </c>
      <c r="P269" t="s">
        <v>585</v>
      </c>
      <c r="Q269" s="1">
        <v>0</v>
      </c>
      <c r="S269" s="1">
        <v>0</v>
      </c>
      <c r="T269" t="s">
        <v>585</v>
      </c>
      <c r="U269" s="1">
        <v>0</v>
      </c>
      <c r="W269" s="1">
        <v>0</v>
      </c>
      <c r="X269" s="1"/>
      <c r="Y269" s="117">
        <v>0</v>
      </c>
      <c r="AA269" s="117"/>
    </row>
    <row r="270" spans="1:27" x14ac:dyDescent="0.3">
      <c r="A270" t="s">
        <v>213</v>
      </c>
      <c r="C270" t="s">
        <v>214</v>
      </c>
      <c r="E270" s="1">
        <v>13268.2</v>
      </c>
      <c r="G270" s="1">
        <v>14147.57</v>
      </c>
      <c r="I270" s="1">
        <v>13678.87</v>
      </c>
      <c r="K270" s="1">
        <v>7521.66</v>
      </c>
      <c r="L270" t="s">
        <v>583</v>
      </c>
      <c r="M270" s="1">
        <v>8865.67</v>
      </c>
      <c r="O270" s="33">
        <v>7685.05</v>
      </c>
      <c r="P270" t="s">
        <v>583</v>
      </c>
      <c r="Q270" s="1">
        <v>7800</v>
      </c>
      <c r="S270" s="1">
        <v>7800</v>
      </c>
      <c r="T270" t="s">
        <v>583</v>
      </c>
      <c r="U270" s="1">
        <v>12805.3</v>
      </c>
      <c r="W270" s="1">
        <v>8871.89</v>
      </c>
      <c r="X270" s="1"/>
      <c r="Y270" s="117">
        <v>9000</v>
      </c>
      <c r="AA270" s="117">
        <v>3048.94</v>
      </c>
    </row>
    <row r="271" spans="1:27" x14ac:dyDescent="0.3">
      <c r="A271" t="s">
        <v>1363</v>
      </c>
      <c r="C271" t="s">
        <v>1364</v>
      </c>
      <c r="E271" s="1"/>
      <c r="G271" s="1"/>
      <c r="I271" s="1"/>
      <c r="K271" s="1"/>
      <c r="M271" s="1"/>
      <c r="O271" s="33"/>
      <c r="Q271" s="1"/>
      <c r="S271" s="1"/>
      <c r="U271" s="1"/>
      <c r="W271" s="1"/>
      <c r="X271" s="1"/>
      <c r="Y271" s="117"/>
      <c r="AA271" s="117">
        <v>110</v>
      </c>
    </row>
    <row r="272" spans="1:27" x14ac:dyDescent="0.3">
      <c r="A272" t="s">
        <v>215</v>
      </c>
      <c r="C272" t="s">
        <v>216</v>
      </c>
      <c r="E272" s="1">
        <v>190.4</v>
      </c>
      <c r="G272" s="1">
        <v>165.08</v>
      </c>
      <c r="I272" s="1">
        <v>0</v>
      </c>
      <c r="K272" s="1">
        <v>0</v>
      </c>
      <c r="M272" s="1">
        <v>0</v>
      </c>
      <c r="O272" s="33">
        <v>0</v>
      </c>
      <c r="Q272" s="1">
        <v>0</v>
      </c>
      <c r="S272" s="1">
        <v>0</v>
      </c>
      <c r="U272" s="1">
        <v>14.39</v>
      </c>
      <c r="W272" s="1">
        <v>112.05</v>
      </c>
      <c r="X272" s="1"/>
      <c r="Y272" s="117">
        <v>0</v>
      </c>
      <c r="AA272" s="117"/>
    </row>
    <row r="273" spans="1:27" x14ac:dyDescent="0.3">
      <c r="A273" t="s">
        <v>1365</v>
      </c>
      <c r="C273" t="s">
        <v>1366</v>
      </c>
      <c r="E273" s="1"/>
      <c r="G273" s="1"/>
      <c r="I273" s="1"/>
      <c r="K273" s="1"/>
      <c r="M273" s="1"/>
      <c r="O273" s="33"/>
      <c r="Q273" s="1"/>
      <c r="S273" s="1"/>
      <c r="U273" s="1"/>
      <c r="W273" s="1"/>
      <c r="X273" s="1"/>
      <c r="Y273" s="117"/>
      <c r="AA273" s="117">
        <v>27.99</v>
      </c>
    </row>
    <row r="274" spans="1:27" x14ac:dyDescent="0.3">
      <c r="A274" t="s">
        <v>217</v>
      </c>
      <c r="C274" t="s">
        <v>218</v>
      </c>
      <c r="E274" s="1">
        <v>4721.7700000000004</v>
      </c>
      <c r="G274" s="1">
        <v>5977.97</v>
      </c>
      <c r="I274" s="1">
        <v>6641.96</v>
      </c>
      <c r="K274" s="1">
        <v>3485.46</v>
      </c>
      <c r="L274" t="s">
        <v>583</v>
      </c>
      <c r="M274" s="1">
        <v>4062.11</v>
      </c>
      <c r="O274" s="33">
        <v>3755.34</v>
      </c>
      <c r="P274" t="s">
        <v>583</v>
      </c>
      <c r="Q274" s="1">
        <v>4000</v>
      </c>
      <c r="S274" s="1">
        <v>3595.43</v>
      </c>
      <c r="T274" t="s">
        <v>583</v>
      </c>
      <c r="U274" s="1">
        <v>6823.58</v>
      </c>
      <c r="W274" s="1">
        <v>2555.8200000000002</v>
      </c>
      <c r="X274" s="1"/>
      <c r="Y274" s="117">
        <v>1500</v>
      </c>
      <c r="AA274" s="117">
        <v>798.44</v>
      </c>
    </row>
    <row r="275" spans="1:27" x14ac:dyDescent="0.3">
      <c r="A275" t="s">
        <v>1407</v>
      </c>
      <c r="C275" t="s">
        <v>1139</v>
      </c>
      <c r="E275" s="1"/>
      <c r="G275" s="1"/>
      <c r="I275" s="1"/>
      <c r="K275" s="1"/>
      <c r="M275" s="1"/>
      <c r="O275" s="33"/>
      <c r="Q275" s="1"/>
      <c r="S275" s="1"/>
      <c r="U275" s="1"/>
      <c r="W275" s="1">
        <v>5370.1</v>
      </c>
      <c r="X275" s="1"/>
      <c r="Y275" s="117">
        <v>6720</v>
      </c>
      <c r="AA275" s="117">
        <v>2814.35</v>
      </c>
    </row>
    <row r="276" spans="1:27" x14ac:dyDescent="0.3">
      <c r="A276" t="s">
        <v>1308</v>
      </c>
      <c r="C276" t="s">
        <v>1309</v>
      </c>
      <c r="E276" s="1"/>
      <c r="G276" s="1"/>
      <c r="I276" s="1"/>
      <c r="K276" s="1"/>
      <c r="M276" s="1"/>
      <c r="O276" s="33"/>
      <c r="Q276" s="1"/>
      <c r="S276" s="1"/>
      <c r="U276" s="1">
        <v>332.31</v>
      </c>
      <c r="W276" s="1">
        <v>221.86</v>
      </c>
      <c r="X276" s="1"/>
      <c r="Y276" s="117"/>
      <c r="AA276" s="117"/>
    </row>
    <row r="277" spans="1:27" x14ac:dyDescent="0.3">
      <c r="A277" t="s">
        <v>219</v>
      </c>
      <c r="C277" t="s">
        <v>220</v>
      </c>
      <c r="E277" s="1">
        <v>824</v>
      </c>
      <c r="G277" s="1">
        <v>1010.75</v>
      </c>
      <c r="I277" s="1">
        <v>1948.47</v>
      </c>
      <c r="K277" s="1">
        <v>98.07</v>
      </c>
      <c r="L277" t="s">
        <v>585</v>
      </c>
      <c r="M277" s="1">
        <v>1564</v>
      </c>
      <c r="O277" s="33">
        <v>0</v>
      </c>
      <c r="P277" t="s">
        <v>585</v>
      </c>
      <c r="Q277" s="1">
        <v>500</v>
      </c>
      <c r="S277" s="1">
        <v>742.76</v>
      </c>
      <c r="T277" t="s">
        <v>585</v>
      </c>
      <c r="U277" s="1">
        <v>0</v>
      </c>
      <c r="W277" s="1">
        <v>1106.67</v>
      </c>
      <c r="X277" s="1"/>
      <c r="Y277" s="117">
        <v>2000</v>
      </c>
      <c r="AA277" s="117">
        <v>2033.38</v>
      </c>
    </row>
    <row r="278" spans="1:27" x14ac:dyDescent="0.3">
      <c r="A278" t="s">
        <v>505</v>
      </c>
      <c r="C278" t="s">
        <v>506</v>
      </c>
      <c r="E278" s="1"/>
      <c r="G278" s="1"/>
      <c r="I278" s="1">
        <v>150</v>
      </c>
      <c r="K278" s="1">
        <v>0</v>
      </c>
      <c r="M278" s="1">
        <v>0</v>
      </c>
      <c r="O278" s="33">
        <v>50</v>
      </c>
      <c r="Q278" s="1">
        <v>0</v>
      </c>
      <c r="S278" s="1">
        <v>0</v>
      </c>
      <c r="U278" s="1">
        <v>0</v>
      </c>
      <c r="W278" s="1">
        <v>0</v>
      </c>
      <c r="X278" s="1"/>
      <c r="Y278" s="117">
        <v>0</v>
      </c>
      <c r="AA278" s="117"/>
    </row>
    <row r="279" spans="1:27" x14ac:dyDescent="0.3">
      <c r="A279" t="s">
        <v>221</v>
      </c>
      <c r="C279" t="s">
        <v>222</v>
      </c>
      <c r="E279" s="1">
        <v>922.01</v>
      </c>
      <c r="G279" s="1">
        <v>2193.85</v>
      </c>
      <c r="I279" s="1">
        <v>4571</v>
      </c>
      <c r="K279" s="1">
        <v>2490.92</v>
      </c>
      <c r="L279" t="s">
        <v>585</v>
      </c>
      <c r="M279" s="1">
        <v>1905.93</v>
      </c>
      <c r="O279" s="33">
        <v>3385.42</v>
      </c>
      <c r="P279" t="s">
        <v>585</v>
      </c>
      <c r="Q279" s="1">
        <v>2000</v>
      </c>
      <c r="S279" s="1">
        <v>1423.72</v>
      </c>
      <c r="T279" t="s">
        <v>585</v>
      </c>
      <c r="U279" s="1">
        <v>933.96</v>
      </c>
      <c r="W279" s="1">
        <v>-51.69</v>
      </c>
      <c r="X279" s="1"/>
      <c r="Y279" s="117">
        <v>500</v>
      </c>
      <c r="AA279" s="117">
        <v>470.67</v>
      </c>
    </row>
    <row r="280" spans="1:27" x14ac:dyDescent="0.3">
      <c r="A280" t="s">
        <v>541</v>
      </c>
      <c r="C280" t="s">
        <v>542</v>
      </c>
      <c r="E280" s="1"/>
      <c r="G280" s="1"/>
      <c r="I280" s="1"/>
      <c r="K280" s="1">
        <v>2498.91</v>
      </c>
      <c r="L280" t="s">
        <v>585</v>
      </c>
      <c r="M280" s="1">
        <v>4894.83</v>
      </c>
      <c r="O280" s="33">
        <v>3228.74</v>
      </c>
      <c r="P280" t="s">
        <v>585</v>
      </c>
      <c r="Q280" s="1">
        <v>3500</v>
      </c>
      <c r="S280" s="1">
        <v>2451.44</v>
      </c>
      <c r="T280" t="s">
        <v>585</v>
      </c>
      <c r="U280" s="1">
        <v>3618.67</v>
      </c>
      <c r="W280" s="1">
        <v>4500</v>
      </c>
      <c r="X280" s="1"/>
      <c r="Y280" s="117">
        <v>0</v>
      </c>
      <c r="AA280" s="117">
        <v>201.71</v>
      </c>
    </row>
    <row r="281" spans="1:27" x14ac:dyDescent="0.3">
      <c r="A281" t="s">
        <v>223</v>
      </c>
      <c r="C281" t="s">
        <v>224</v>
      </c>
      <c r="E281" s="1">
        <v>0</v>
      </c>
      <c r="G281" s="1">
        <v>1290</v>
      </c>
      <c r="I281" s="1">
        <v>0</v>
      </c>
      <c r="K281" s="1">
        <v>0</v>
      </c>
      <c r="M281" s="1">
        <v>0</v>
      </c>
      <c r="O281" s="33">
        <v>0</v>
      </c>
      <c r="Q281" s="1">
        <v>0</v>
      </c>
      <c r="S281" s="1">
        <v>0</v>
      </c>
      <c r="U281" s="1">
        <v>0</v>
      </c>
      <c r="W281" s="1">
        <v>0</v>
      </c>
      <c r="X281" s="1"/>
      <c r="Y281" s="117">
        <v>0</v>
      </c>
      <c r="AA281" s="117"/>
    </row>
    <row r="282" spans="1:27" x14ac:dyDescent="0.3">
      <c r="A282" t="s">
        <v>443</v>
      </c>
      <c r="C282" t="s">
        <v>444</v>
      </c>
      <c r="E282" s="1">
        <v>110</v>
      </c>
      <c r="G282" s="1">
        <v>0</v>
      </c>
      <c r="I282" s="1">
        <v>0</v>
      </c>
      <c r="K282" s="1">
        <v>0</v>
      </c>
      <c r="M282" s="1">
        <v>0</v>
      </c>
      <c r="O282" s="33">
        <v>0</v>
      </c>
      <c r="Q282" s="1">
        <v>0</v>
      </c>
      <c r="S282" s="1">
        <v>0</v>
      </c>
      <c r="U282" s="1">
        <v>0</v>
      </c>
      <c r="W282" s="1">
        <v>0</v>
      </c>
      <c r="X282" s="1"/>
      <c r="Y282" s="117">
        <v>0</v>
      </c>
      <c r="AA282" s="117"/>
    </row>
    <row r="283" spans="1:27" x14ac:dyDescent="0.3">
      <c r="A283" t="s">
        <v>225</v>
      </c>
      <c r="C283" t="s">
        <v>1208</v>
      </c>
      <c r="E283" s="1">
        <v>36356.050000000003</v>
      </c>
      <c r="G283" s="1">
        <v>40955.4</v>
      </c>
      <c r="I283" s="1">
        <v>43642.68</v>
      </c>
      <c r="K283" s="1">
        <v>41228.239999999998</v>
      </c>
      <c r="L283" t="s">
        <v>583</v>
      </c>
      <c r="M283" s="1">
        <v>41732.35</v>
      </c>
      <c r="O283" s="33">
        <v>42501.16</v>
      </c>
      <c r="P283" t="s">
        <v>583</v>
      </c>
      <c r="Q283" s="1">
        <v>45000</v>
      </c>
      <c r="S283" s="1">
        <v>43059.56</v>
      </c>
      <c r="T283" t="s">
        <v>583</v>
      </c>
      <c r="U283" s="120">
        <v>14537.94</v>
      </c>
      <c r="W283" s="1">
        <v>27561.599999999999</v>
      </c>
      <c r="X283" s="1"/>
      <c r="Y283" s="117">
        <v>29000</v>
      </c>
      <c r="AA283" s="117">
        <v>15600.23</v>
      </c>
    </row>
    <row r="284" spans="1:27" x14ac:dyDescent="0.3">
      <c r="A284" t="s">
        <v>227</v>
      </c>
      <c r="C284" t="s">
        <v>228</v>
      </c>
      <c r="E284" s="1">
        <v>129.37</v>
      </c>
      <c r="G284" s="1">
        <v>89.3</v>
      </c>
      <c r="I284" s="1">
        <v>1971.73</v>
      </c>
      <c r="K284" s="1">
        <v>58.23</v>
      </c>
      <c r="L284" t="s">
        <v>583</v>
      </c>
      <c r="M284" s="1">
        <v>20.09</v>
      </c>
      <c r="O284" s="33">
        <v>313.02999999999997</v>
      </c>
      <c r="P284" t="s">
        <v>583</v>
      </c>
      <c r="Q284" s="1">
        <v>200</v>
      </c>
      <c r="S284" s="1">
        <v>176.26</v>
      </c>
      <c r="T284" t="s">
        <v>583</v>
      </c>
      <c r="U284" s="1">
        <v>0</v>
      </c>
      <c r="W284" s="1">
        <v>0</v>
      </c>
      <c r="X284" s="1"/>
      <c r="Y284" s="117">
        <v>0</v>
      </c>
      <c r="AA284" s="117"/>
    </row>
    <row r="285" spans="1:27" x14ac:dyDescent="0.3">
      <c r="A285" t="s">
        <v>445</v>
      </c>
      <c r="C285" t="s">
        <v>446</v>
      </c>
      <c r="E285" s="1">
        <v>958</v>
      </c>
      <c r="G285" s="1">
        <v>0</v>
      </c>
      <c r="I285" s="1">
        <v>0</v>
      </c>
      <c r="K285" s="1">
        <v>0</v>
      </c>
      <c r="M285" s="1">
        <v>0</v>
      </c>
      <c r="O285" s="33">
        <v>0</v>
      </c>
      <c r="Q285" s="1">
        <v>0</v>
      </c>
      <c r="S285" s="1">
        <v>1525</v>
      </c>
      <c r="U285" s="1">
        <v>2250</v>
      </c>
      <c r="W285" s="1">
        <v>0</v>
      </c>
      <c r="X285" s="1"/>
      <c r="Y285" s="117">
        <v>0</v>
      </c>
      <c r="AA285" s="117"/>
    </row>
    <row r="286" spans="1:27" x14ac:dyDescent="0.3">
      <c r="A286" t="s">
        <v>229</v>
      </c>
      <c r="C286" t="s">
        <v>574</v>
      </c>
      <c r="E286" s="1">
        <v>18763.080000000002</v>
      </c>
      <c r="G286" s="1">
        <v>24011.19</v>
      </c>
      <c r="I286" s="1">
        <v>24395.45</v>
      </c>
      <c r="K286" s="1">
        <v>24067.52</v>
      </c>
      <c r="L286" t="s">
        <v>583</v>
      </c>
      <c r="M286" s="1">
        <v>24263.01</v>
      </c>
      <c r="O286" s="33">
        <v>21732.73</v>
      </c>
      <c r="P286" t="s">
        <v>583</v>
      </c>
      <c r="Q286" s="1">
        <v>25000</v>
      </c>
      <c r="S286" s="1">
        <v>23331.84</v>
      </c>
      <c r="T286" t="s">
        <v>583</v>
      </c>
      <c r="U286" s="120">
        <v>9415.0300000000007</v>
      </c>
      <c r="W286" s="1">
        <v>4807.2700000000004</v>
      </c>
      <c r="X286" s="1"/>
      <c r="Y286" s="117">
        <v>6000</v>
      </c>
      <c r="AA286" s="117">
        <v>3669.3</v>
      </c>
    </row>
    <row r="287" spans="1:27" x14ac:dyDescent="0.3">
      <c r="A287" t="s">
        <v>1406</v>
      </c>
      <c r="C287" t="s">
        <v>1140</v>
      </c>
      <c r="E287" s="1">
        <v>1252</v>
      </c>
      <c r="G287" s="1">
        <v>0</v>
      </c>
      <c r="I287" s="1">
        <v>0</v>
      </c>
      <c r="K287" s="1">
        <v>0</v>
      </c>
      <c r="M287" s="1">
        <v>0</v>
      </c>
      <c r="O287" s="33">
        <v>0</v>
      </c>
      <c r="Q287" s="1">
        <v>0</v>
      </c>
      <c r="S287" s="1">
        <v>0</v>
      </c>
      <c r="U287" s="1">
        <v>1074.02</v>
      </c>
      <c r="W287" s="1">
        <v>5932.97</v>
      </c>
      <c r="X287" s="1"/>
      <c r="Y287" s="117">
        <v>6720</v>
      </c>
      <c r="AA287" s="117">
        <v>3377.22</v>
      </c>
    </row>
    <row r="288" spans="1:27" x14ac:dyDescent="0.3">
      <c r="A288" t="s">
        <v>1310</v>
      </c>
      <c r="C288" t="s">
        <v>1255</v>
      </c>
      <c r="E288" s="1"/>
      <c r="G288" s="1"/>
      <c r="I288" s="1"/>
      <c r="K288" s="1"/>
      <c r="M288" s="1"/>
      <c r="O288" s="33"/>
      <c r="Q288" s="1"/>
      <c r="S288" s="1"/>
      <c r="U288" s="1">
        <v>433.8</v>
      </c>
      <c r="W288" s="1">
        <v>680.64</v>
      </c>
      <c r="X288" s="1"/>
      <c r="Y288" s="117"/>
      <c r="AA288" s="117"/>
    </row>
    <row r="289" spans="1:27" x14ac:dyDescent="0.3">
      <c r="A289" t="s">
        <v>632</v>
      </c>
      <c r="C289" t="s">
        <v>633</v>
      </c>
      <c r="E289" s="1"/>
      <c r="G289" s="1"/>
      <c r="I289" s="1"/>
      <c r="K289" s="1"/>
      <c r="M289" s="1">
        <v>55.98</v>
      </c>
      <c r="O289" s="33">
        <v>0</v>
      </c>
      <c r="P289" t="s">
        <v>585</v>
      </c>
      <c r="Q289" s="1"/>
      <c r="S289" s="1">
        <v>0</v>
      </c>
      <c r="T289" t="s">
        <v>585</v>
      </c>
      <c r="U289" s="1">
        <v>0</v>
      </c>
      <c r="W289" s="1">
        <v>15.22</v>
      </c>
      <c r="X289" s="1"/>
      <c r="Y289" s="117">
        <v>0</v>
      </c>
      <c r="AA289" s="117"/>
    </row>
    <row r="290" spans="1:27" x14ac:dyDescent="0.3">
      <c r="A290" t="s">
        <v>230</v>
      </c>
      <c r="C290" t="s">
        <v>231</v>
      </c>
      <c r="E290" s="1">
        <v>136.4</v>
      </c>
      <c r="G290" s="1">
        <v>137.6</v>
      </c>
      <c r="I290" s="1">
        <v>200.4</v>
      </c>
      <c r="K290" s="1">
        <v>440</v>
      </c>
      <c r="L290" t="s">
        <v>585</v>
      </c>
      <c r="M290" s="1">
        <v>343.95</v>
      </c>
      <c r="O290" s="33">
        <v>0</v>
      </c>
      <c r="P290" t="s">
        <v>585</v>
      </c>
      <c r="Q290" s="1">
        <v>300</v>
      </c>
      <c r="S290" s="1">
        <v>105.6</v>
      </c>
      <c r="T290" t="s">
        <v>585</v>
      </c>
      <c r="U290" s="1">
        <v>497.8</v>
      </c>
      <c r="W290" s="1">
        <v>0</v>
      </c>
      <c r="X290" s="1"/>
      <c r="Y290" s="117">
        <v>0</v>
      </c>
      <c r="AA290" s="117"/>
    </row>
    <row r="291" spans="1:27" x14ac:dyDescent="0.3">
      <c r="A291" t="s">
        <v>232</v>
      </c>
      <c r="C291" t="s">
        <v>226</v>
      </c>
      <c r="E291" s="1">
        <v>1035.25</v>
      </c>
      <c r="G291" s="1">
        <v>759.81</v>
      </c>
      <c r="I291" s="1">
        <v>1297.83</v>
      </c>
      <c r="K291" s="1">
        <v>676.88</v>
      </c>
      <c r="L291" t="s">
        <v>584</v>
      </c>
      <c r="M291" s="1">
        <v>691.26</v>
      </c>
      <c r="O291" s="33">
        <v>933.59</v>
      </c>
      <c r="P291" t="s">
        <v>584</v>
      </c>
      <c r="Q291" s="1">
        <v>1000</v>
      </c>
      <c r="S291" s="1">
        <v>1307.17</v>
      </c>
      <c r="T291" t="s">
        <v>584</v>
      </c>
      <c r="U291" s="1">
        <v>339.4</v>
      </c>
      <c r="W291" s="1">
        <v>493.41</v>
      </c>
      <c r="X291" s="1"/>
      <c r="Y291" s="117">
        <v>500</v>
      </c>
      <c r="AA291" s="117">
        <v>509.92</v>
      </c>
    </row>
    <row r="292" spans="1:27" x14ac:dyDescent="0.3">
      <c r="A292" t="s">
        <v>233</v>
      </c>
      <c r="C292" t="s">
        <v>234</v>
      </c>
      <c r="E292" s="1">
        <v>7352.26</v>
      </c>
      <c r="G292" s="1">
        <v>32350.880000000001</v>
      </c>
      <c r="I292" s="1">
        <v>34852.14</v>
      </c>
      <c r="K292" s="1">
        <v>23647.34</v>
      </c>
      <c r="L292" t="s">
        <v>583</v>
      </c>
      <c r="M292" s="1">
        <v>25942.81</v>
      </c>
      <c r="O292" s="33">
        <v>27627.97</v>
      </c>
      <c r="P292" t="s">
        <v>583</v>
      </c>
      <c r="Q292" s="1">
        <v>30000</v>
      </c>
      <c r="S292" s="1">
        <v>34002.730000000003</v>
      </c>
      <c r="T292" t="s">
        <v>583</v>
      </c>
      <c r="U292" s="120">
        <v>42409.42</v>
      </c>
      <c r="W292" s="1">
        <v>53847.38</v>
      </c>
      <c r="X292" s="1"/>
      <c r="Y292" s="117">
        <v>60000</v>
      </c>
      <c r="AA292" s="117">
        <v>23827.21</v>
      </c>
    </row>
    <row r="293" spans="1:27" x14ac:dyDescent="0.3">
      <c r="A293" t="s">
        <v>1367</v>
      </c>
      <c r="C293" t="s">
        <v>1368</v>
      </c>
      <c r="E293" s="1"/>
      <c r="G293" s="1"/>
      <c r="I293" s="1"/>
      <c r="K293" s="1"/>
      <c r="M293" s="1"/>
      <c r="O293" s="33"/>
      <c r="Q293" s="1"/>
      <c r="S293" s="1"/>
      <c r="U293" s="120"/>
      <c r="W293" s="1"/>
      <c r="X293" s="1"/>
      <c r="Y293" s="117"/>
      <c r="AA293" s="117">
        <v>6487</v>
      </c>
    </row>
    <row r="294" spans="1:27" x14ac:dyDescent="0.3">
      <c r="A294" t="s">
        <v>235</v>
      </c>
      <c r="C294" t="s">
        <v>667</v>
      </c>
      <c r="E294" s="1">
        <v>28416.74</v>
      </c>
      <c r="G294" s="1">
        <v>9197.5499999999993</v>
      </c>
      <c r="I294" s="1">
        <v>10141.44</v>
      </c>
      <c r="K294" s="1">
        <v>7283.01</v>
      </c>
      <c r="L294" t="s">
        <v>583</v>
      </c>
      <c r="M294" s="1">
        <v>3154.04</v>
      </c>
      <c r="O294" s="33">
        <v>5347.25</v>
      </c>
      <c r="P294" t="s">
        <v>583</v>
      </c>
      <c r="Q294" s="1">
        <v>10000</v>
      </c>
      <c r="S294" s="1">
        <v>6699.44</v>
      </c>
      <c r="T294" t="s">
        <v>583</v>
      </c>
      <c r="U294" s="1">
        <v>3285.73</v>
      </c>
      <c r="W294" s="1">
        <v>375.84</v>
      </c>
      <c r="X294" s="1"/>
      <c r="Y294" s="117">
        <v>10000</v>
      </c>
      <c r="AA294" s="117">
        <v>3088</v>
      </c>
    </row>
    <row r="295" spans="1:27" x14ac:dyDescent="0.3">
      <c r="A295" t="s">
        <v>478</v>
      </c>
      <c r="C295" t="s">
        <v>678</v>
      </c>
      <c r="E295" s="1">
        <v>82.32</v>
      </c>
      <c r="G295" s="1">
        <v>0</v>
      </c>
      <c r="I295" s="1">
        <v>1233.73</v>
      </c>
      <c r="K295" s="1">
        <v>801.4</v>
      </c>
      <c r="L295" t="s">
        <v>583</v>
      </c>
      <c r="M295" s="1">
        <v>1261.3499999999999</v>
      </c>
      <c r="O295" s="33">
        <v>1284.5</v>
      </c>
      <c r="P295" t="s">
        <v>583</v>
      </c>
      <c r="Q295" s="1">
        <v>2000</v>
      </c>
      <c r="S295" s="1">
        <v>3039.6</v>
      </c>
      <c r="T295" t="s">
        <v>583</v>
      </c>
      <c r="U295" s="1">
        <v>4981.76</v>
      </c>
      <c r="W295" s="1">
        <v>256.11</v>
      </c>
      <c r="X295" s="1"/>
      <c r="Y295" s="117">
        <v>500</v>
      </c>
      <c r="AA295" s="117">
        <v>199.41</v>
      </c>
    </row>
    <row r="296" spans="1:27" x14ac:dyDescent="0.3">
      <c r="A296" t="s">
        <v>679</v>
      </c>
      <c r="C296" t="s">
        <v>680</v>
      </c>
      <c r="E296" s="1">
        <v>9081.25</v>
      </c>
      <c r="G296" s="1">
        <v>2435.84</v>
      </c>
      <c r="I296" s="1">
        <v>1898.53</v>
      </c>
      <c r="K296" s="1">
        <v>1574.22</v>
      </c>
      <c r="L296" t="s">
        <v>583</v>
      </c>
      <c r="M296" s="1">
        <v>860.45</v>
      </c>
      <c r="O296" s="33">
        <v>1225.83</v>
      </c>
      <c r="P296" t="s">
        <v>583</v>
      </c>
      <c r="Q296" s="1">
        <v>1500</v>
      </c>
      <c r="S296" s="1">
        <v>0</v>
      </c>
      <c r="T296" t="s">
        <v>583</v>
      </c>
      <c r="U296" s="1">
        <v>711.34</v>
      </c>
      <c r="W296" s="1">
        <v>81.819999999999993</v>
      </c>
      <c r="X296" s="1"/>
      <c r="Y296" s="117">
        <v>1500</v>
      </c>
      <c r="AA296" s="117"/>
    </row>
    <row r="297" spans="1:27" x14ac:dyDescent="0.3">
      <c r="A297" t="s">
        <v>1381</v>
      </c>
      <c r="C297" t="s">
        <v>1382</v>
      </c>
      <c r="E297" s="1"/>
      <c r="G297" s="1"/>
      <c r="I297" s="1"/>
      <c r="K297" s="1"/>
      <c r="M297" s="1"/>
      <c r="O297" s="33"/>
      <c r="Q297" s="1"/>
      <c r="S297" s="1"/>
      <c r="U297" s="1"/>
      <c r="W297" s="1"/>
      <c r="X297" s="1"/>
      <c r="Y297" s="117"/>
      <c r="AA297" s="117">
        <v>689.45</v>
      </c>
    </row>
    <row r="298" spans="1:27" x14ac:dyDescent="0.3">
      <c r="A298" t="s">
        <v>236</v>
      </c>
      <c r="C298" t="s">
        <v>681</v>
      </c>
      <c r="E298" s="1"/>
      <c r="G298" s="1"/>
      <c r="I298" s="1"/>
      <c r="K298" s="1"/>
      <c r="M298" s="1"/>
      <c r="O298" s="33"/>
      <c r="Q298" s="1"/>
      <c r="S298" s="1"/>
      <c r="U298" s="1"/>
      <c r="W298" s="1">
        <v>14772.39</v>
      </c>
      <c r="X298" s="1"/>
      <c r="Y298" s="117">
        <v>0</v>
      </c>
      <c r="AA298" s="117">
        <v>7732.7</v>
      </c>
    </row>
    <row r="299" spans="1:27" x14ac:dyDescent="0.3">
      <c r="A299" t="s">
        <v>236</v>
      </c>
      <c r="C299" t="s">
        <v>681</v>
      </c>
      <c r="E299" s="1">
        <v>5187.3500000000004</v>
      </c>
      <c r="G299" s="1">
        <v>18189.22</v>
      </c>
      <c r="I299" s="1">
        <v>22114.12</v>
      </c>
      <c r="K299" s="1">
        <v>9067</v>
      </c>
      <c r="L299" t="s">
        <v>583</v>
      </c>
      <c r="M299" s="1">
        <v>12809.63</v>
      </c>
      <c r="O299" s="33">
        <v>13510.65</v>
      </c>
      <c r="P299" t="s">
        <v>583</v>
      </c>
      <c r="Q299" s="1">
        <v>15000</v>
      </c>
      <c r="S299" s="1">
        <v>1544.39</v>
      </c>
      <c r="T299" t="s">
        <v>583</v>
      </c>
      <c r="U299" s="120">
        <v>21802.76</v>
      </c>
      <c r="W299" s="1">
        <v>320.19</v>
      </c>
      <c r="X299" s="1"/>
      <c r="Y299" s="117">
        <v>14000</v>
      </c>
      <c r="AA299" s="117">
        <v>383.12</v>
      </c>
    </row>
    <row r="300" spans="1:27" x14ac:dyDescent="0.3">
      <c r="A300" t="s">
        <v>447</v>
      </c>
      <c r="C300" t="s">
        <v>680</v>
      </c>
      <c r="E300" s="1">
        <v>249.16</v>
      </c>
      <c r="G300" s="1">
        <v>0</v>
      </c>
      <c r="I300" s="1">
        <v>0</v>
      </c>
      <c r="K300" s="1">
        <v>59.57</v>
      </c>
      <c r="M300" s="1">
        <v>0</v>
      </c>
      <c r="O300" s="33">
        <v>0</v>
      </c>
      <c r="Q300" s="1">
        <v>5000</v>
      </c>
      <c r="S300" s="1">
        <v>15433.48</v>
      </c>
      <c r="U300" s="1">
        <v>401.9</v>
      </c>
      <c r="W300" s="1">
        <v>0</v>
      </c>
      <c r="X300" s="1"/>
      <c r="Y300" s="117">
        <v>0</v>
      </c>
      <c r="AA300" s="117">
        <v>0</v>
      </c>
    </row>
    <row r="301" spans="1:27" x14ac:dyDescent="0.3">
      <c r="A301" t="s">
        <v>1405</v>
      </c>
      <c r="C301" t="s">
        <v>1141</v>
      </c>
      <c r="E301" s="1"/>
      <c r="G301" s="1"/>
      <c r="I301" s="1"/>
      <c r="K301" s="1"/>
      <c r="M301" s="1"/>
      <c r="O301" s="33"/>
      <c r="Q301" s="1"/>
      <c r="S301" s="1"/>
      <c r="U301" s="1">
        <v>1074.02</v>
      </c>
      <c r="W301" s="1">
        <v>5628.09</v>
      </c>
      <c r="X301" s="1"/>
      <c r="Y301" s="117">
        <v>13440</v>
      </c>
      <c r="AA301" s="117">
        <v>2008.83</v>
      </c>
    </row>
    <row r="302" spans="1:27" x14ac:dyDescent="0.3">
      <c r="A302" t="s">
        <v>1311</v>
      </c>
      <c r="C302" t="s">
        <v>1256</v>
      </c>
      <c r="E302" s="1"/>
      <c r="G302" s="1"/>
      <c r="I302" s="1"/>
      <c r="K302" s="1"/>
      <c r="M302" s="1"/>
      <c r="O302" s="33"/>
      <c r="Q302" s="1"/>
      <c r="S302" s="1"/>
      <c r="U302" s="1">
        <v>1309.51</v>
      </c>
      <c r="W302" s="1">
        <v>1345.37</v>
      </c>
      <c r="X302" s="1"/>
      <c r="Y302" s="117"/>
      <c r="AA302" s="117"/>
    </row>
    <row r="303" spans="1:27" x14ac:dyDescent="0.3">
      <c r="A303" t="s">
        <v>237</v>
      </c>
      <c r="C303" t="s">
        <v>238</v>
      </c>
      <c r="E303" s="1">
        <v>12209.06</v>
      </c>
      <c r="G303" s="1">
        <v>13478.69</v>
      </c>
      <c r="I303" s="1">
        <v>11677.51</v>
      </c>
      <c r="K303" s="1">
        <v>22006</v>
      </c>
      <c r="L303" t="s">
        <v>586</v>
      </c>
      <c r="M303" s="1">
        <v>26392.37</v>
      </c>
      <c r="O303" s="33">
        <v>51140.18</v>
      </c>
      <c r="P303" t="s">
        <v>586</v>
      </c>
      <c r="Q303" s="1">
        <v>50000</v>
      </c>
      <c r="S303" s="1">
        <v>24353.11</v>
      </c>
      <c r="T303" t="s">
        <v>586</v>
      </c>
      <c r="U303" s="120">
        <v>32329</v>
      </c>
      <c r="W303" s="1">
        <v>27699.71</v>
      </c>
      <c r="X303" s="1"/>
      <c r="Y303" s="117">
        <v>30000</v>
      </c>
      <c r="AA303" s="117">
        <v>16442.240000000002</v>
      </c>
    </row>
    <row r="304" spans="1:27" x14ac:dyDescent="0.3">
      <c r="A304" t="s">
        <v>239</v>
      </c>
      <c r="C304" t="s">
        <v>240</v>
      </c>
      <c r="E304" s="1">
        <v>0</v>
      </c>
      <c r="G304" s="1">
        <v>150</v>
      </c>
      <c r="I304" s="1">
        <v>22</v>
      </c>
      <c r="K304" s="1">
        <v>275</v>
      </c>
      <c r="M304" s="1">
        <v>0</v>
      </c>
      <c r="O304" s="33">
        <v>0</v>
      </c>
      <c r="Q304" s="1">
        <v>0</v>
      </c>
      <c r="S304" s="1">
        <v>130.56</v>
      </c>
      <c r="U304" s="1">
        <v>300.22000000000003</v>
      </c>
      <c r="W304" s="1">
        <v>0</v>
      </c>
      <c r="X304" s="1"/>
      <c r="Y304" s="117">
        <v>300</v>
      </c>
      <c r="AA304" s="117"/>
    </row>
    <row r="305" spans="1:27" x14ac:dyDescent="0.3">
      <c r="A305" t="s">
        <v>241</v>
      </c>
      <c r="C305" t="s">
        <v>518</v>
      </c>
      <c r="E305" s="1">
        <v>40290.410000000003</v>
      </c>
      <c r="G305" s="1">
        <v>33023.699999999997</v>
      </c>
      <c r="I305" s="1">
        <v>45574.49</v>
      </c>
      <c r="K305" s="11">
        <v>24433.79</v>
      </c>
      <c r="L305" t="s">
        <v>586</v>
      </c>
      <c r="M305" s="1">
        <v>26445.53</v>
      </c>
      <c r="O305" s="33">
        <v>32941.769999999997</v>
      </c>
      <c r="P305" t="s">
        <v>586</v>
      </c>
      <c r="Q305" s="1">
        <v>35000</v>
      </c>
      <c r="S305" s="1">
        <v>33656.160000000003</v>
      </c>
      <c r="T305" t="s">
        <v>586</v>
      </c>
      <c r="U305" s="1">
        <v>25971.4</v>
      </c>
      <c r="W305" s="1">
        <v>53895.62</v>
      </c>
      <c r="X305" s="1"/>
      <c r="Y305" s="117">
        <v>45000</v>
      </c>
      <c r="AA305" s="117">
        <v>34188.35</v>
      </c>
    </row>
    <row r="306" spans="1:27" x14ac:dyDescent="0.3">
      <c r="A306" t="s">
        <v>1369</v>
      </c>
      <c r="C306" t="s">
        <v>1370</v>
      </c>
      <c r="E306" s="1"/>
      <c r="G306" s="1"/>
      <c r="I306" s="1"/>
      <c r="K306" s="11"/>
      <c r="M306" s="1"/>
      <c r="O306" s="33"/>
      <c r="Q306" s="1"/>
      <c r="S306" s="1"/>
      <c r="U306" s="1"/>
      <c r="W306" s="1"/>
      <c r="X306" s="1"/>
      <c r="Y306" s="117"/>
      <c r="AA306" s="117">
        <v>27789.08</v>
      </c>
    </row>
    <row r="307" spans="1:27" x14ac:dyDescent="0.3">
      <c r="A307" t="s">
        <v>1371</v>
      </c>
      <c r="C307" t="s">
        <v>1372</v>
      </c>
      <c r="E307" s="1"/>
      <c r="G307" s="1"/>
      <c r="I307" s="1"/>
      <c r="K307" s="11"/>
      <c r="M307" s="1"/>
      <c r="O307" s="33"/>
      <c r="Q307" s="1"/>
      <c r="S307" s="1"/>
      <c r="U307" s="1"/>
      <c r="W307" s="1"/>
      <c r="X307" s="1"/>
      <c r="Y307" s="117"/>
      <c r="AA307" s="117">
        <v>1722.73</v>
      </c>
    </row>
    <row r="308" spans="1:27" x14ac:dyDescent="0.3">
      <c r="A308" t="s">
        <v>242</v>
      </c>
      <c r="C308" t="s">
        <v>243</v>
      </c>
      <c r="E308" s="1">
        <v>63996.78</v>
      </c>
      <c r="G308" s="1">
        <v>62617.17</v>
      </c>
      <c r="I308" s="1">
        <v>83615.27</v>
      </c>
      <c r="K308" s="12">
        <v>66043.100000000006</v>
      </c>
      <c r="L308" t="s">
        <v>586</v>
      </c>
      <c r="M308" s="1">
        <v>61147.41</v>
      </c>
      <c r="O308" s="33">
        <v>54098.77</v>
      </c>
      <c r="P308" t="s">
        <v>586</v>
      </c>
      <c r="Q308" s="1">
        <v>60000</v>
      </c>
      <c r="S308" s="1">
        <v>61048.53</v>
      </c>
      <c r="T308" t="s">
        <v>586</v>
      </c>
      <c r="U308" s="1">
        <v>70343.89</v>
      </c>
      <c r="W308" s="1">
        <v>75429.56</v>
      </c>
      <c r="X308" s="1"/>
      <c r="Y308" s="117">
        <v>65000</v>
      </c>
      <c r="AA308" s="117">
        <v>24246.1</v>
      </c>
    </row>
    <row r="309" spans="1:27" x14ac:dyDescent="0.3">
      <c r="A309" t="s">
        <v>1404</v>
      </c>
      <c r="C309" t="s">
        <v>1165</v>
      </c>
      <c r="E309" s="1"/>
      <c r="G309" s="1"/>
      <c r="I309" s="1"/>
      <c r="K309" s="12"/>
      <c r="M309" s="1"/>
      <c r="O309" s="33"/>
      <c r="Q309" s="1"/>
      <c r="S309" s="1"/>
      <c r="U309" s="1"/>
      <c r="W309" s="1">
        <v>0</v>
      </c>
      <c r="X309" s="1"/>
      <c r="Y309" s="117"/>
      <c r="AA309" s="117"/>
    </row>
    <row r="310" spans="1:27" x14ac:dyDescent="0.3">
      <c r="A310" t="s">
        <v>591</v>
      </c>
      <c r="C310" t="s">
        <v>592</v>
      </c>
      <c r="E310" s="1"/>
      <c r="G310" s="1"/>
      <c r="I310" s="1"/>
      <c r="K310" s="12">
        <v>100</v>
      </c>
      <c r="L310" t="s">
        <v>586</v>
      </c>
      <c r="M310" s="1">
        <v>0</v>
      </c>
      <c r="O310" s="33">
        <v>0</v>
      </c>
      <c r="P310" t="s">
        <v>586</v>
      </c>
      <c r="Q310" s="1" t="s">
        <v>643</v>
      </c>
      <c r="S310" s="1">
        <v>0</v>
      </c>
      <c r="T310" t="s">
        <v>586</v>
      </c>
      <c r="U310" s="1">
        <v>0</v>
      </c>
      <c r="W310" s="1">
        <v>0</v>
      </c>
      <c r="X310" s="1"/>
      <c r="Y310" s="117">
        <v>0</v>
      </c>
      <c r="AA310" s="117"/>
    </row>
    <row r="311" spans="1:27" x14ac:dyDescent="0.3">
      <c r="A311" t="s">
        <v>244</v>
      </c>
      <c r="C311" t="s">
        <v>245</v>
      </c>
      <c r="E311" s="1">
        <v>0</v>
      </c>
      <c r="G311" s="1">
        <v>242.59</v>
      </c>
      <c r="I311" s="1">
        <v>249</v>
      </c>
      <c r="K311" s="11">
        <v>1037.5</v>
      </c>
      <c r="L311" t="s">
        <v>586</v>
      </c>
      <c r="M311" s="1">
        <v>1149.06</v>
      </c>
      <c r="O311" s="33">
        <v>2097.1999999999998</v>
      </c>
      <c r="P311" t="s">
        <v>586</v>
      </c>
      <c r="Q311" s="1">
        <v>2500</v>
      </c>
      <c r="S311" s="1">
        <v>0</v>
      </c>
      <c r="T311" t="s">
        <v>586</v>
      </c>
      <c r="U311" s="1">
        <v>325</v>
      </c>
      <c r="W311" s="1">
        <v>3758</v>
      </c>
      <c r="X311" s="1"/>
      <c r="Y311" s="117">
        <v>3000</v>
      </c>
      <c r="AA311" s="117">
        <v>275</v>
      </c>
    </row>
    <row r="312" spans="1:27" x14ac:dyDescent="0.3">
      <c r="A312" t="s">
        <v>246</v>
      </c>
      <c r="C312" t="s">
        <v>247</v>
      </c>
      <c r="E312" s="1">
        <v>2627.84</v>
      </c>
      <c r="G312" s="1">
        <v>5111.67</v>
      </c>
      <c r="I312" s="1">
        <v>6205.36</v>
      </c>
      <c r="K312" s="11">
        <v>1017.89</v>
      </c>
      <c r="L312" t="s">
        <v>586</v>
      </c>
      <c r="M312" s="1">
        <v>17.989999999999998</v>
      </c>
      <c r="O312" s="33">
        <v>2541.1</v>
      </c>
      <c r="P312" t="s">
        <v>586</v>
      </c>
      <c r="Q312" s="1">
        <v>3000</v>
      </c>
      <c r="S312" s="1">
        <v>3458.85</v>
      </c>
      <c r="T312" t="s">
        <v>586</v>
      </c>
      <c r="U312" s="1">
        <v>2471.81</v>
      </c>
      <c r="W312" s="1">
        <v>12133.96</v>
      </c>
      <c r="X312" s="1"/>
      <c r="Y312" s="117">
        <v>10000</v>
      </c>
      <c r="AA312" s="117">
        <v>630</v>
      </c>
    </row>
    <row r="313" spans="1:27" x14ac:dyDescent="0.3">
      <c r="A313" t="s">
        <v>248</v>
      </c>
      <c r="C313" t="s">
        <v>249</v>
      </c>
      <c r="E313" s="1">
        <v>3556.6</v>
      </c>
      <c r="G313" s="1">
        <v>3162.74</v>
      </c>
      <c r="I313" s="1">
        <v>5136.22</v>
      </c>
      <c r="K313" s="12">
        <v>8549.16</v>
      </c>
      <c r="L313" t="s">
        <v>586</v>
      </c>
      <c r="M313" s="1">
        <v>8504.2000000000007</v>
      </c>
      <c r="O313" s="33">
        <v>9598.4500000000007</v>
      </c>
      <c r="P313" t="s">
        <v>586</v>
      </c>
      <c r="Q313" s="1">
        <v>10000</v>
      </c>
      <c r="S313" s="1">
        <v>9472.99</v>
      </c>
      <c r="T313" t="s">
        <v>586</v>
      </c>
      <c r="U313" s="1">
        <v>9845.2800000000007</v>
      </c>
      <c r="W313" s="1">
        <v>8845.8700000000008</v>
      </c>
      <c r="X313" s="1"/>
      <c r="Y313" s="117">
        <v>12000</v>
      </c>
      <c r="AA313" s="117">
        <v>4021.3</v>
      </c>
    </row>
    <row r="314" spans="1:27" x14ac:dyDescent="0.3">
      <c r="A314" t="s">
        <v>448</v>
      </c>
      <c r="C314" t="s">
        <v>449</v>
      </c>
      <c r="E314" s="1">
        <v>4387.54</v>
      </c>
      <c r="G314" s="1">
        <v>0</v>
      </c>
      <c r="I314" s="1">
        <v>0</v>
      </c>
      <c r="K314" s="1">
        <v>0</v>
      </c>
      <c r="M314" s="1">
        <v>0</v>
      </c>
      <c r="O314" s="33">
        <v>0</v>
      </c>
      <c r="Q314" s="1">
        <v>0</v>
      </c>
      <c r="S314" s="1">
        <v>0</v>
      </c>
      <c r="U314" s="1">
        <v>0</v>
      </c>
      <c r="W314" s="1">
        <v>0</v>
      </c>
      <c r="X314" s="1"/>
      <c r="Y314" s="117">
        <v>0</v>
      </c>
      <c r="AA314" s="117"/>
    </row>
    <row r="315" spans="1:27" x14ac:dyDescent="0.3">
      <c r="A315" t="s">
        <v>250</v>
      </c>
      <c r="C315" t="s">
        <v>251</v>
      </c>
      <c r="E315" s="1">
        <v>45599.16</v>
      </c>
      <c r="G315" s="1">
        <v>50543.43</v>
      </c>
      <c r="I315" s="1">
        <v>50335.08</v>
      </c>
      <c r="K315" s="1">
        <v>32883.68</v>
      </c>
      <c r="L315" t="s">
        <v>583</v>
      </c>
      <c r="M315" s="1">
        <v>29831.78</v>
      </c>
      <c r="O315" s="33">
        <v>30047.1</v>
      </c>
      <c r="P315" t="s">
        <v>583</v>
      </c>
      <c r="Q315" s="1">
        <v>40000</v>
      </c>
      <c r="S315" s="1">
        <v>39956.76</v>
      </c>
      <c r="T315" t="s">
        <v>583</v>
      </c>
      <c r="U315" s="120">
        <v>57699.42</v>
      </c>
      <c r="W315" s="1">
        <v>52751.71</v>
      </c>
      <c r="X315" s="1"/>
      <c r="Y315" s="117">
        <v>50000</v>
      </c>
      <c r="AA315" s="117">
        <v>20303.150000000001</v>
      </c>
    </row>
    <row r="316" spans="1:27" x14ac:dyDescent="0.3">
      <c r="A316" t="s">
        <v>252</v>
      </c>
      <c r="C316" t="s">
        <v>668</v>
      </c>
      <c r="E316" s="1">
        <v>0</v>
      </c>
      <c r="G316" s="1">
        <v>10011.5</v>
      </c>
      <c r="I316" s="1">
        <v>0</v>
      </c>
      <c r="K316" s="1">
        <v>0</v>
      </c>
      <c r="M316" s="1">
        <v>0</v>
      </c>
      <c r="O316" s="33">
        <v>0</v>
      </c>
      <c r="Q316" s="1">
        <v>0</v>
      </c>
      <c r="S316" s="1">
        <v>0</v>
      </c>
      <c r="U316" s="1">
        <v>0</v>
      </c>
      <c r="W316" s="1">
        <v>0</v>
      </c>
      <c r="X316" s="1"/>
      <c r="Y316" s="117">
        <v>0</v>
      </c>
      <c r="AA316" s="117"/>
    </row>
    <row r="317" spans="1:27" x14ac:dyDescent="0.3">
      <c r="A317" t="s">
        <v>253</v>
      </c>
      <c r="C317" t="s">
        <v>620</v>
      </c>
      <c r="E317" s="1">
        <v>2648.74</v>
      </c>
      <c r="G317" s="1">
        <v>4086.8</v>
      </c>
      <c r="I317" s="1">
        <v>4389.8999999999996</v>
      </c>
      <c r="K317" s="1">
        <v>4363.5</v>
      </c>
      <c r="L317" t="s">
        <v>583</v>
      </c>
      <c r="M317" s="1">
        <v>4421.8500000000004</v>
      </c>
      <c r="O317" s="33">
        <v>3799.94</v>
      </c>
      <c r="P317" t="s">
        <v>583</v>
      </c>
      <c r="Q317" s="1">
        <v>5000</v>
      </c>
      <c r="S317" s="1">
        <v>4148.42</v>
      </c>
      <c r="T317" t="s">
        <v>583</v>
      </c>
      <c r="U317" s="1">
        <v>5056.0200000000004</v>
      </c>
      <c r="W317" s="1">
        <v>2438.36</v>
      </c>
      <c r="X317" s="1"/>
      <c r="Y317" s="117">
        <v>3000</v>
      </c>
      <c r="AA317" s="117">
        <v>745.13</v>
      </c>
    </row>
    <row r="318" spans="1:27" x14ac:dyDescent="0.3">
      <c r="A318" t="s">
        <v>450</v>
      </c>
      <c r="C318" t="s">
        <v>451</v>
      </c>
      <c r="E318" s="1">
        <v>239.01</v>
      </c>
      <c r="G318" s="1">
        <v>0</v>
      </c>
      <c r="I318" s="1">
        <v>0</v>
      </c>
      <c r="K318" s="1">
        <v>0</v>
      </c>
      <c r="M318" s="1">
        <v>0</v>
      </c>
      <c r="O318" s="33">
        <v>0</v>
      </c>
      <c r="Q318" s="1">
        <v>0</v>
      </c>
      <c r="S318" s="1">
        <v>0</v>
      </c>
      <c r="U318" s="1">
        <v>0</v>
      </c>
      <c r="W318" s="1">
        <v>0</v>
      </c>
      <c r="X318" s="1"/>
      <c r="Y318" s="117">
        <v>0</v>
      </c>
      <c r="AA318" s="117"/>
    </row>
    <row r="319" spans="1:27" x14ac:dyDescent="0.3">
      <c r="A319" t="s">
        <v>254</v>
      </c>
      <c r="C319" t="s">
        <v>255</v>
      </c>
      <c r="E319" s="1">
        <v>2720.23</v>
      </c>
      <c r="G319" s="1">
        <v>2592</v>
      </c>
      <c r="I319" s="1">
        <v>2985</v>
      </c>
      <c r="K319" s="1">
        <v>2953.28</v>
      </c>
      <c r="L319" t="s">
        <v>583</v>
      </c>
      <c r="M319" s="1">
        <v>1291.8599999999999</v>
      </c>
      <c r="O319" s="33">
        <v>3451.25</v>
      </c>
      <c r="P319" t="s">
        <v>583</v>
      </c>
      <c r="Q319" s="1">
        <v>4000</v>
      </c>
      <c r="S319" s="1">
        <v>5515.37</v>
      </c>
      <c r="T319" t="s">
        <v>583</v>
      </c>
      <c r="U319" s="1">
        <v>5317.33</v>
      </c>
      <c r="W319" s="1">
        <v>7069.17</v>
      </c>
      <c r="X319" s="1"/>
      <c r="Y319" s="117">
        <v>6000</v>
      </c>
      <c r="AA319" s="117"/>
    </row>
    <row r="320" spans="1:27" x14ac:dyDescent="0.3">
      <c r="A320" t="s">
        <v>256</v>
      </c>
      <c r="C320" t="s">
        <v>682</v>
      </c>
      <c r="E320" s="1">
        <v>1310</v>
      </c>
      <c r="G320" s="1">
        <v>1430.65</v>
      </c>
      <c r="I320" s="1">
        <v>1477.68</v>
      </c>
      <c r="K320" s="1">
        <v>1561.05</v>
      </c>
      <c r="L320" t="s">
        <v>583</v>
      </c>
      <c r="M320" s="1">
        <v>1553.69</v>
      </c>
      <c r="O320" s="33">
        <v>1177.73</v>
      </c>
      <c r="P320" t="s">
        <v>583</v>
      </c>
      <c r="Q320" s="1">
        <v>1500</v>
      </c>
      <c r="S320" s="1">
        <v>1330.49</v>
      </c>
      <c r="T320" t="s">
        <v>583</v>
      </c>
      <c r="U320" s="1">
        <v>1620.22</v>
      </c>
      <c r="W320" s="1">
        <v>561.59</v>
      </c>
      <c r="X320" s="1"/>
      <c r="Y320" s="117">
        <v>500</v>
      </c>
      <c r="AA320" s="117">
        <v>177.24</v>
      </c>
    </row>
    <row r="321" spans="1:27" x14ac:dyDescent="0.3">
      <c r="A321" t="s">
        <v>258</v>
      </c>
      <c r="C321" t="s">
        <v>257</v>
      </c>
      <c r="E321" s="1">
        <v>17386.04</v>
      </c>
      <c r="G321" s="1">
        <v>20494.54</v>
      </c>
      <c r="I321" s="1">
        <v>23204.62</v>
      </c>
      <c r="K321" s="1">
        <v>10342.92</v>
      </c>
      <c r="L321" t="s">
        <v>583</v>
      </c>
      <c r="M321" s="1">
        <v>7868.73</v>
      </c>
      <c r="O321" s="33">
        <v>9754.2900000000009</v>
      </c>
      <c r="P321" t="s">
        <v>583</v>
      </c>
      <c r="Q321" s="1">
        <v>10000</v>
      </c>
      <c r="S321" s="1">
        <v>13531.65</v>
      </c>
      <c r="T321" t="s">
        <v>583</v>
      </c>
      <c r="U321" s="120">
        <v>22643.83</v>
      </c>
      <c r="W321" s="1">
        <v>14853.03</v>
      </c>
      <c r="X321" s="1"/>
      <c r="Y321" s="117">
        <v>15000</v>
      </c>
      <c r="AA321" s="117">
        <v>5293.95</v>
      </c>
    </row>
    <row r="322" spans="1:27" x14ac:dyDescent="0.3">
      <c r="A322" t="s">
        <v>259</v>
      </c>
      <c r="C322" t="s">
        <v>260</v>
      </c>
      <c r="E322" s="1">
        <v>0</v>
      </c>
      <c r="G322" s="1">
        <v>1739.55</v>
      </c>
      <c r="I322" s="1">
        <v>0</v>
      </c>
      <c r="K322" s="1">
        <v>0</v>
      </c>
      <c r="M322" s="1">
        <v>0</v>
      </c>
      <c r="O322" s="33">
        <v>0</v>
      </c>
      <c r="Q322" s="1">
        <v>0</v>
      </c>
      <c r="S322" s="1">
        <v>0</v>
      </c>
      <c r="U322" s="1">
        <v>0</v>
      </c>
      <c r="W322" s="1">
        <v>0</v>
      </c>
      <c r="X322" s="1"/>
      <c r="Y322" s="117">
        <v>0</v>
      </c>
      <c r="AA322" s="117"/>
    </row>
    <row r="323" spans="1:27" x14ac:dyDescent="0.3">
      <c r="A323" t="s">
        <v>452</v>
      </c>
      <c r="C323" t="s">
        <v>257</v>
      </c>
      <c r="E323" s="1">
        <v>179.27</v>
      </c>
      <c r="G323" s="1">
        <v>0</v>
      </c>
      <c r="I323" s="1">
        <v>0</v>
      </c>
      <c r="K323" s="1">
        <v>0</v>
      </c>
      <c r="M323" s="1">
        <v>0</v>
      </c>
      <c r="O323" s="33">
        <v>0</v>
      </c>
      <c r="Q323" s="1">
        <v>0</v>
      </c>
      <c r="S323" s="1">
        <v>0</v>
      </c>
      <c r="U323" s="1">
        <v>0</v>
      </c>
      <c r="W323" s="1">
        <v>0</v>
      </c>
      <c r="X323" s="1"/>
      <c r="Y323" s="117">
        <v>0</v>
      </c>
      <c r="AA323" s="117"/>
    </row>
    <row r="324" spans="1:27" x14ac:dyDescent="0.3">
      <c r="A324" t="s">
        <v>453</v>
      </c>
      <c r="C324" t="s">
        <v>454</v>
      </c>
      <c r="E324" s="1">
        <v>1174.72</v>
      </c>
      <c r="G324" s="1">
        <v>0</v>
      </c>
      <c r="I324" s="1">
        <v>0</v>
      </c>
      <c r="K324" s="1">
        <v>0</v>
      </c>
      <c r="M324" s="1">
        <v>0</v>
      </c>
      <c r="O324" s="33">
        <v>0</v>
      </c>
      <c r="Q324" s="1">
        <v>0</v>
      </c>
      <c r="S324" s="1">
        <v>0</v>
      </c>
      <c r="U324" s="1">
        <v>0</v>
      </c>
      <c r="W324" s="1">
        <v>0</v>
      </c>
      <c r="X324" s="1"/>
      <c r="Y324" s="117">
        <v>0</v>
      </c>
      <c r="AA324" s="117"/>
    </row>
    <row r="325" spans="1:27" x14ac:dyDescent="0.3">
      <c r="A325" t="s">
        <v>261</v>
      </c>
      <c r="C325" t="s">
        <v>24</v>
      </c>
      <c r="E325" s="1">
        <v>6087.36</v>
      </c>
      <c r="G325" s="1">
        <v>11472.43</v>
      </c>
      <c r="I325" s="1">
        <v>14802</v>
      </c>
      <c r="K325" s="1">
        <v>12877.46</v>
      </c>
      <c r="L325" t="s">
        <v>583</v>
      </c>
      <c r="M325" s="1">
        <v>9520.7900000000009</v>
      </c>
      <c r="O325" s="33">
        <v>1385.56</v>
      </c>
      <c r="P325" t="s">
        <v>583</v>
      </c>
      <c r="Q325" s="1">
        <v>2000</v>
      </c>
      <c r="S325" s="1">
        <v>1341.2</v>
      </c>
      <c r="T325" t="s">
        <v>583</v>
      </c>
      <c r="U325" s="1">
        <v>3105.13</v>
      </c>
      <c r="W325" s="1">
        <v>1904.62</v>
      </c>
      <c r="X325" s="1"/>
      <c r="Y325" s="117">
        <v>3000</v>
      </c>
      <c r="AA325" s="117">
        <v>2810.91</v>
      </c>
    </row>
    <row r="326" spans="1:27" x14ac:dyDescent="0.3">
      <c r="A326" t="s">
        <v>1403</v>
      </c>
      <c r="C326" t="s">
        <v>1159</v>
      </c>
      <c r="E326" s="1"/>
      <c r="G326" s="1"/>
      <c r="I326" s="1"/>
      <c r="K326" s="1"/>
      <c r="M326" s="1"/>
      <c r="O326" s="33"/>
      <c r="Q326" s="1"/>
      <c r="S326" s="1"/>
      <c r="U326" s="1">
        <v>278.8</v>
      </c>
      <c r="W326" s="1">
        <v>3053.85</v>
      </c>
      <c r="X326" s="1"/>
      <c r="Y326" s="117">
        <v>6720</v>
      </c>
      <c r="AA326" s="117">
        <v>2150.8000000000002</v>
      </c>
    </row>
    <row r="327" spans="1:27" x14ac:dyDescent="0.3">
      <c r="A327" t="s">
        <v>1312</v>
      </c>
      <c r="C327" t="s">
        <v>1257</v>
      </c>
      <c r="E327" s="1"/>
      <c r="G327" s="1"/>
      <c r="I327" s="1"/>
      <c r="K327" s="1"/>
      <c r="M327" s="1"/>
      <c r="O327" s="33"/>
      <c r="Q327" s="1"/>
      <c r="S327" s="1"/>
      <c r="U327" s="1">
        <v>1759.02</v>
      </c>
      <c r="W327" s="1">
        <v>1537.49</v>
      </c>
      <c r="X327" s="1"/>
      <c r="Y327" s="117"/>
      <c r="AA327" s="117"/>
    </row>
    <row r="328" spans="1:27" x14ac:dyDescent="0.3">
      <c r="A328" t="s">
        <v>262</v>
      </c>
      <c r="C328" t="s">
        <v>263</v>
      </c>
      <c r="E328" s="1">
        <v>5434.66</v>
      </c>
      <c r="G328" s="1">
        <v>10969.62</v>
      </c>
      <c r="I328" s="1">
        <v>11761.38</v>
      </c>
      <c r="K328" s="1">
        <v>17174.39</v>
      </c>
      <c r="L328" t="s">
        <v>587</v>
      </c>
      <c r="M328" s="1">
        <v>14647.59</v>
      </c>
      <c r="O328" s="33">
        <v>7296.44</v>
      </c>
      <c r="P328" t="s">
        <v>587</v>
      </c>
      <c r="Q328" s="1">
        <v>10000</v>
      </c>
      <c r="S328" s="1">
        <v>4607.43</v>
      </c>
      <c r="T328" t="s">
        <v>587</v>
      </c>
      <c r="U328" s="1">
        <v>7556.61</v>
      </c>
      <c r="W328" s="1">
        <v>18722.75</v>
      </c>
      <c r="X328" s="1"/>
      <c r="Y328" s="117">
        <v>20000</v>
      </c>
      <c r="AA328" s="117">
        <v>11058.54</v>
      </c>
    </row>
    <row r="329" spans="1:27" x14ac:dyDescent="0.3">
      <c r="A329" t="s">
        <v>264</v>
      </c>
      <c r="C329" t="s">
        <v>265</v>
      </c>
      <c r="E329" s="1">
        <v>0</v>
      </c>
      <c r="G329" s="1">
        <v>211.85</v>
      </c>
      <c r="I329" s="1">
        <v>1300.03</v>
      </c>
      <c r="K329" s="1">
        <v>0</v>
      </c>
      <c r="M329" s="1">
        <v>0</v>
      </c>
      <c r="O329" s="33">
        <v>116.86</v>
      </c>
      <c r="P329" t="s">
        <v>587</v>
      </c>
      <c r="Q329" s="1">
        <v>200</v>
      </c>
      <c r="S329" s="1">
        <v>0</v>
      </c>
      <c r="T329" t="s">
        <v>587</v>
      </c>
      <c r="U329" s="1">
        <v>0</v>
      </c>
      <c r="W329" s="1">
        <v>0</v>
      </c>
      <c r="X329" s="1"/>
      <c r="Y329" s="117">
        <v>0</v>
      </c>
      <c r="AA329" s="117"/>
    </row>
    <row r="330" spans="1:27" x14ac:dyDescent="0.3">
      <c r="A330" t="s">
        <v>455</v>
      </c>
      <c r="C330" t="s">
        <v>456</v>
      </c>
      <c r="E330" s="1">
        <v>55</v>
      </c>
      <c r="G330" s="1">
        <v>0</v>
      </c>
      <c r="I330" s="1">
        <v>0</v>
      </c>
      <c r="K330" s="1">
        <v>0</v>
      </c>
      <c r="M330" s="1">
        <v>1614</v>
      </c>
      <c r="O330" s="33">
        <v>0</v>
      </c>
      <c r="P330" t="s">
        <v>587</v>
      </c>
      <c r="Q330" s="1">
        <v>100</v>
      </c>
      <c r="S330" s="1">
        <v>442.13</v>
      </c>
      <c r="T330" t="s">
        <v>587</v>
      </c>
      <c r="U330" s="1">
        <v>0</v>
      </c>
      <c r="W330" s="1">
        <v>144.31</v>
      </c>
      <c r="X330" s="1"/>
      <c r="Y330" s="117">
        <v>500</v>
      </c>
      <c r="AA330" s="117">
        <v>24</v>
      </c>
    </row>
    <row r="331" spans="1:27" x14ac:dyDescent="0.3">
      <c r="A331" t="s">
        <v>266</v>
      </c>
      <c r="C331" t="s">
        <v>267</v>
      </c>
      <c r="E331" s="1">
        <v>15841.63</v>
      </c>
      <c r="G331" s="1">
        <v>30233.33</v>
      </c>
      <c r="I331" s="1">
        <v>40836.79</v>
      </c>
      <c r="K331" s="11">
        <v>22770.41</v>
      </c>
      <c r="L331" t="s">
        <v>587</v>
      </c>
      <c r="M331" s="1">
        <v>21371.64</v>
      </c>
      <c r="O331" s="33">
        <v>16849.77</v>
      </c>
      <c r="P331" t="s">
        <v>587</v>
      </c>
      <c r="Q331" s="1">
        <v>20000</v>
      </c>
      <c r="S331" s="1">
        <v>6293.48</v>
      </c>
      <c r="T331" t="s">
        <v>587</v>
      </c>
      <c r="U331" s="1">
        <v>15410.93</v>
      </c>
      <c r="W331" s="1">
        <v>8581.24</v>
      </c>
      <c r="X331" s="1"/>
      <c r="Y331" s="117">
        <v>12000</v>
      </c>
      <c r="AA331" s="117">
        <v>9303.9500000000007</v>
      </c>
    </row>
    <row r="332" spans="1:27" x14ac:dyDescent="0.3">
      <c r="A332" t="s">
        <v>268</v>
      </c>
      <c r="C332" t="s">
        <v>269</v>
      </c>
      <c r="E332" s="1">
        <v>41337.910000000003</v>
      </c>
      <c r="G332" s="1">
        <v>45531.77</v>
      </c>
      <c r="I332" s="1">
        <v>38614.61</v>
      </c>
      <c r="K332" s="12">
        <v>26724.47</v>
      </c>
      <c r="L332" t="s">
        <v>587</v>
      </c>
      <c r="M332" s="1">
        <v>15930.56</v>
      </c>
      <c r="O332" s="33">
        <v>16807.939999999999</v>
      </c>
      <c r="P332" t="s">
        <v>587</v>
      </c>
      <c r="Q332" s="1">
        <v>20000</v>
      </c>
      <c r="S332" s="1">
        <v>22028.87</v>
      </c>
      <c r="T332" t="s">
        <v>587</v>
      </c>
      <c r="U332" s="120">
        <v>25755.23</v>
      </c>
      <c r="W332" s="1">
        <v>18496.68</v>
      </c>
      <c r="X332" s="1"/>
      <c r="Y332" s="117">
        <v>25000</v>
      </c>
      <c r="AA332" s="117">
        <v>4192.3999999999996</v>
      </c>
    </row>
    <row r="333" spans="1:27" x14ac:dyDescent="0.3">
      <c r="A333" t="s">
        <v>270</v>
      </c>
      <c r="C333" t="s">
        <v>824</v>
      </c>
      <c r="E333" s="1">
        <v>13220.51</v>
      </c>
      <c r="G333" s="1">
        <v>2250</v>
      </c>
      <c r="I333" s="1">
        <v>7654.94</v>
      </c>
      <c r="K333" s="11">
        <v>14825.57</v>
      </c>
      <c r="L333" t="s">
        <v>583</v>
      </c>
      <c r="M333" s="1">
        <v>13108.33</v>
      </c>
      <c r="O333" s="33">
        <v>16566.669999999998</v>
      </c>
      <c r="P333" t="s">
        <v>583</v>
      </c>
      <c r="Q333" s="1">
        <v>17500</v>
      </c>
      <c r="S333" s="1">
        <v>16500</v>
      </c>
      <c r="T333" t="s">
        <v>583</v>
      </c>
      <c r="U333" s="1">
        <v>670</v>
      </c>
      <c r="W333" s="1">
        <v>0</v>
      </c>
      <c r="X333" s="1"/>
      <c r="Y333" s="117">
        <v>0</v>
      </c>
      <c r="AA333" s="117"/>
    </row>
    <row r="334" spans="1:27" x14ac:dyDescent="0.3">
      <c r="A334" t="s">
        <v>1402</v>
      </c>
      <c r="C334" t="s">
        <v>1108</v>
      </c>
      <c r="E334" s="1"/>
      <c r="G334" s="1"/>
      <c r="I334" s="1"/>
      <c r="K334" s="114"/>
      <c r="M334" s="1"/>
      <c r="O334" s="33"/>
      <c r="Q334" s="1"/>
      <c r="S334" s="1"/>
      <c r="U334" s="1"/>
      <c r="W334" s="1">
        <v>4750</v>
      </c>
      <c r="X334" s="1"/>
      <c r="Y334" s="117">
        <v>0</v>
      </c>
      <c r="AA334" s="117"/>
    </row>
    <row r="335" spans="1:27" x14ac:dyDescent="0.3">
      <c r="A335" t="s">
        <v>1401</v>
      </c>
      <c r="C335" t="s">
        <v>1209</v>
      </c>
      <c r="E335" s="1"/>
      <c r="G335" s="1"/>
      <c r="I335" s="1"/>
      <c r="K335" s="114"/>
      <c r="M335" s="1"/>
      <c r="O335" s="33"/>
      <c r="Q335" s="1"/>
      <c r="S335" s="1"/>
      <c r="U335" s="1"/>
      <c r="W335" s="1">
        <v>3921.6</v>
      </c>
      <c r="X335" s="1"/>
      <c r="Y335" s="117"/>
      <c r="AA335" s="117"/>
    </row>
    <row r="336" spans="1:27" x14ac:dyDescent="0.3">
      <c r="A336" t="s">
        <v>271</v>
      </c>
      <c r="C336" t="s">
        <v>272</v>
      </c>
      <c r="E336" s="1">
        <v>461.1</v>
      </c>
      <c r="G336" s="1">
        <v>240</v>
      </c>
      <c r="I336" s="1">
        <v>210</v>
      </c>
      <c r="K336" s="1">
        <v>127.5</v>
      </c>
      <c r="L336" t="s">
        <v>583</v>
      </c>
      <c r="M336" s="1">
        <v>338.25</v>
      </c>
      <c r="O336" s="33">
        <v>15</v>
      </c>
      <c r="P336" t="s">
        <v>583</v>
      </c>
      <c r="Q336" s="1">
        <v>500</v>
      </c>
      <c r="S336" s="1">
        <v>85</v>
      </c>
      <c r="T336" t="s">
        <v>583</v>
      </c>
      <c r="U336" s="1">
        <v>2909.5</v>
      </c>
      <c r="W336" s="1">
        <v>447.8</v>
      </c>
      <c r="X336" s="1"/>
      <c r="Y336" s="117">
        <v>0</v>
      </c>
      <c r="AA336" s="117"/>
    </row>
    <row r="337" spans="1:27" x14ac:dyDescent="0.3">
      <c r="A337" t="s">
        <v>273</v>
      </c>
      <c r="C337" t="s">
        <v>274</v>
      </c>
      <c r="E337" s="1">
        <v>3376.12</v>
      </c>
      <c r="G337" s="1">
        <v>542.75</v>
      </c>
      <c r="I337" s="1">
        <v>3537.24</v>
      </c>
      <c r="K337" s="1">
        <v>5176.83</v>
      </c>
      <c r="L337" t="s">
        <v>583</v>
      </c>
      <c r="M337" s="1">
        <v>4633.57</v>
      </c>
      <c r="O337" s="33">
        <v>5262.49</v>
      </c>
      <c r="P337" t="s">
        <v>583</v>
      </c>
      <c r="Q337" s="1">
        <v>9000</v>
      </c>
      <c r="S337" s="1">
        <v>6856.16</v>
      </c>
      <c r="T337" t="s">
        <v>583</v>
      </c>
      <c r="U337" s="1">
        <v>3685.39</v>
      </c>
      <c r="W337" s="1">
        <v>0</v>
      </c>
      <c r="X337" s="1"/>
      <c r="Y337" s="117">
        <v>0</v>
      </c>
      <c r="AA337" s="117"/>
    </row>
    <row r="338" spans="1:27" x14ac:dyDescent="0.3">
      <c r="A338" t="s">
        <v>1400</v>
      </c>
      <c r="C338" t="s">
        <v>1109</v>
      </c>
      <c r="E338" s="1"/>
      <c r="G338" s="1"/>
      <c r="I338" s="1"/>
      <c r="K338" s="1"/>
      <c r="M338" s="1"/>
      <c r="O338" s="33"/>
      <c r="Q338" s="1"/>
      <c r="S338" s="1"/>
      <c r="U338" s="1"/>
      <c r="W338" s="1">
        <v>1111.1199999999999</v>
      </c>
      <c r="X338" s="1"/>
      <c r="Y338" s="117">
        <v>0</v>
      </c>
      <c r="AA338" s="117"/>
    </row>
    <row r="339" spans="1:27" x14ac:dyDescent="0.3">
      <c r="A339" t="s">
        <v>1399</v>
      </c>
      <c r="C339" t="s">
        <v>1210</v>
      </c>
      <c r="E339" s="1"/>
      <c r="G339" s="1"/>
      <c r="I339" s="1"/>
      <c r="K339" s="1"/>
      <c r="M339" s="1"/>
      <c r="O339" s="33"/>
      <c r="Q339" s="1"/>
      <c r="S339" s="1"/>
      <c r="U339" s="1"/>
      <c r="W339" s="1">
        <v>927.52</v>
      </c>
      <c r="X339" s="1"/>
      <c r="Y339" s="117"/>
      <c r="AA339" s="117"/>
    </row>
    <row r="340" spans="1:27" x14ac:dyDescent="0.3">
      <c r="A340" t="s">
        <v>275</v>
      </c>
      <c r="C340" t="s">
        <v>274</v>
      </c>
      <c r="E340" s="1">
        <v>117.34</v>
      </c>
      <c r="G340" s="1">
        <v>52.37</v>
      </c>
      <c r="I340" s="1">
        <v>49.13</v>
      </c>
      <c r="K340" s="1">
        <v>33.75</v>
      </c>
      <c r="L340" t="s">
        <v>583</v>
      </c>
      <c r="M340" s="1">
        <v>95.55</v>
      </c>
      <c r="O340" s="33">
        <v>3.95</v>
      </c>
      <c r="P340" t="s">
        <v>583</v>
      </c>
      <c r="Q340" s="1">
        <v>150</v>
      </c>
      <c r="S340" s="1">
        <v>23.3</v>
      </c>
      <c r="T340" t="s">
        <v>583</v>
      </c>
      <c r="U340" s="1">
        <v>0</v>
      </c>
      <c r="W340" s="1">
        <v>102.84</v>
      </c>
      <c r="X340" s="1"/>
      <c r="Y340" s="117">
        <v>0</v>
      </c>
      <c r="AA340" s="117"/>
    </row>
    <row r="341" spans="1:27" x14ac:dyDescent="0.3">
      <c r="A341" t="s">
        <v>276</v>
      </c>
      <c r="C341" t="s">
        <v>277</v>
      </c>
      <c r="E341" s="1">
        <v>0</v>
      </c>
      <c r="G341" s="1">
        <v>550</v>
      </c>
      <c r="I341" s="1">
        <v>0</v>
      </c>
      <c r="K341" s="1">
        <v>0</v>
      </c>
      <c r="M341" s="1">
        <v>0</v>
      </c>
      <c r="O341" s="33">
        <v>0</v>
      </c>
      <c r="Q341" s="1">
        <v>0</v>
      </c>
      <c r="S341" s="1">
        <v>0</v>
      </c>
      <c r="U341" s="1">
        <v>0</v>
      </c>
      <c r="W341" s="1">
        <v>0</v>
      </c>
      <c r="X341" s="1"/>
      <c r="Y341" s="117">
        <v>0</v>
      </c>
      <c r="AA341" s="117"/>
    </row>
    <row r="342" spans="1:27" x14ac:dyDescent="0.3">
      <c r="A342" t="s">
        <v>278</v>
      </c>
      <c r="C342" t="s">
        <v>279</v>
      </c>
      <c r="E342" s="1">
        <v>47.5</v>
      </c>
      <c r="G342" s="1">
        <v>885.8</v>
      </c>
      <c r="I342" s="1">
        <v>0</v>
      </c>
      <c r="K342" s="1">
        <v>0</v>
      </c>
      <c r="M342" s="1">
        <v>0</v>
      </c>
      <c r="O342" s="33">
        <v>0</v>
      </c>
      <c r="Q342" s="1">
        <v>0</v>
      </c>
      <c r="S342" s="1">
        <v>0</v>
      </c>
      <c r="U342" s="1">
        <v>0</v>
      </c>
      <c r="W342" s="1">
        <v>0</v>
      </c>
      <c r="X342" s="1"/>
      <c r="Y342" s="117">
        <v>0</v>
      </c>
      <c r="AA342" s="117"/>
    </row>
    <row r="343" spans="1:27" x14ac:dyDescent="0.3">
      <c r="A343" t="s">
        <v>280</v>
      </c>
      <c r="C343" t="s">
        <v>683</v>
      </c>
      <c r="E343" s="1">
        <v>16288.1</v>
      </c>
      <c r="G343" s="1">
        <v>14403.35</v>
      </c>
      <c r="I343" s="1">
        <v>21673.4</v>
      </c>
      <c r="K343" s="1">
        <v>19228.849999999999</v>
      </c>
      <c r="L343" t="s">
        <v>585</v>
      </c>
      <c r="M343" s="1">
        <v>23452.35</v>
      </c>
      <c r="O343" s="33">
        <v>17934.3</v>
      </c>
      <c r="P343" t="s">
        <v>585</v>
      </c>
      <c r="Q343" s="1">
        <v>20000</v>
      </c>
      <c r="S343" s="1">
        <v>17348.75</v>
      </c>
      <c r="T343" t="s">
        <v>585</v>
      </c>
      <c r="U343" s="120">
        <v>38989.1</v>
      </c>
      <c r="W343" s="1">
        <v>17103.419999999998</v>
      </c>
      <c r="X343" s="1"/>
      <c r="Y343" s="117">
        <v>20000</v>
      </c>
      <c r="AA343" s="117">
        <v>6787.97</v>
      </c>
    </row>
    <row r="344" spans="1:27" x14ac:dyDescent="0.3">
      <c r="A344" t="s">
        <v>281</v>
      </c>
      <c r="C344" t="s">
        <v>282</v>
      </c>
      <c r="E344" s="1">
        <v>185</v>
      </c>
      <c r="G344" s="1">
        <v>150</v>
      </c>
      <c r="I344" s="1">
        <v>0</v>
      </c>
      <c r="K344" s="1">
        <v>0</v>
      </c>
      <c r="M344" s="1">
        <v>0</v>
      </c>
      <c r="O344" s="33">
        <v>305</v>
      </c>
      <c r="Q344" s="1">
        <v>500</v>
      </c>
      <c r="S344" s="1">
        <v>0</v>
      </c>
      <c r="U344" s="1">
        <v>0</v>
      </c>
      <c r="W344" s="1">
        <v>0</v>
      </c>
      <c r="X344" s="1"/>
      <c r="Y344" s="117">
        <v>500</v>
      </c>
      <c r="AA344" s="117"/>
    </row>
    <row r="345" spans="1:27" x14ac:dyDescent="0.3">
      <c r="A345" t="s">
        <v>283</v>
      </c>
      <c r="C345" t="s">
        <v>284</v>
      </c>
      <c r="E345" s="1">
        <v>2409.89</v>
      </c>
      <c r="G345" s="1">
        <v>5675.85</v>
      </c>
      <c r="I345" s="1">
        <v>3773.77</v>
      </c>
      <c r="K345" s="1">
        <v>3312.49</v>
      </c>
      <c r="L345" t="s">
        <v>584</v>
      </c>
      <c r="M345" s="1">
        <v>1512.97</v>
      </c>
      <c r="O345" s="33">
        <v>764.36</v>
      </c>
      <c r="P345" t="s">
        <v>584</v>
      </c>
      <c r="Q345" s="1">
        <v>1000</v>
      </c>
      <c r="S345" s="1">
        <v>8358.99</v>
      </c>
      <c r="T345" t="s">
        <v>584</v>
      </c>
      <c r="U345" s="1">
        <v>302.95999999999998</v>
      </c>
      <c r="W345" s="1">
        <v>509.32</v>
      </c>
      <c r="X345" s="1"/>
      <c r="Y345" s="117">
        <v>1000</v>
      </c>
      <c r="AA345" s="117">
        <v>91.25</v>
      </c>
    </row>
    <row r="346" spans="1:27" x14ac:dyDescent="0.3">
      <c r="A346" t="s">
        <v>1398</v>
      </c>
      <c r="C346" t="s">
        <v>1110</v>
      </c>
      <c r="E346" s="1"/>
      <c r="G346" s="1"/>
      <c r="I346" s="1"/>
      <c r="K346" s="1"/>
      <c r="M346" s="1"/>
      <c r="O346" s="33"/>
      <c r="Q346" s="1"/>
      <c r="S346" s="1"/>
      <c r="U346" s="1">
        <v>17174.8</v>
      </c>
      <c r="W346" s="1">
        <v>15720.34</v>
      </c>
      <c r="X346" s="1"/>
      <c r="Y346" s="117">
        <v>20000</v>
      </c>
      <c r="AA346" s="117">
        <v>1481.41</v>
      </c>
    </row>
    <row r="347" spans="1:27" x14ac:dyDescent="0.3">
      <c r="A347" t="s">
        <v>285</v>
      </c>
      <c r="C347" t="s">
        <v>286</v>
      </c>
      <c r="E347" s="1">
        <v>25112</v>
      </c>
      <c r="G347" s="1">
        <v>30100</v>
      </c>
      <c r="I347" s="1">
        <v>31250</v>
      </c>
      <c r="K347" s="1">
        <v>31550</v>
      </c>
      <c r="L347" t="s">
        <v>583</v>
      </c>
      <c r="M347" s="1">
        <v>34850</v>
      </c>
      <c r="O347" s="33">
        <v>35150</v>
      </c>
      <c r="P347" t="s">
        <v>583</v>
      </c>
      <c r="Q347" s="1">
        <v>36250</v>
      </c>
      <c r="S347" s="1">
        <v>36041</v>
      </c>
      <c r="T347" t="s">
        <v>583</v>
      </c>
      <c r="U347" s="1">
        <v>36372</v>
      </c>
      <c r="W347" s="1">
        <v>37324</v>
      </c>
      <c r="X347" s="1"/>
      <c r="Y347" s="117">
        <v>39600</v>
      </c>
      <c r="AA347" s="117">
        <v>19800</v>
      </c>
    </row>
    <row r="348" spans="1:27" x14ac:dyDescent="0.3">
      <c r="A348" t="s">
        <v>287</v>
      </c>
      <c r="C348" t="s">
        <v>288</v>
      </c>
      <c r="E348" s="1">
        <v>6488</v>
      </c>
      <c r="G348" s="1">
        <v>6688</v>
      </c>
      <c r="I348" s="1">
        <v>6944.45</v>
      </c>
      <c r="K348" s="1">
        <v>7011.12</v>
      </c>
      <c r="L348" t="s">
        <v>583</v>
      </c>
      <c r="M348" s="1">
        <v>7744.45</v>
      </c>
      <c r="O348" s="33">
        <v>7811.12</v>
      </c>
      <c r="P348" t="s">
        <v>583</v>
      </c>
      <c r="Q348" s="1">
        <v>7935</v>
      </c>
      <c r="S348" s="1">
        <v>7933.34</v>
      </c>
      <c r="T348" t="s">
        <v>583</v>
      </c>
      <c r="U348" s="1">
        <v>8000</v>
      </c>
      <c r="W348" s="1">
        <v>8266.67</v>
      </c>
      <c r="X348" s="1"/>
      <c r="Y348" s="117">
        <v>8000</v>
      </c>
      <c r="AA348" s="117">
        <v>4399.99</v>
      </c>
    </row>
    <row r="349" spans="1:27" x14ac:dyDescent="0.3">
      <c r="A349" t="s">
        <v>289</v>
      </c>
      <c r="C349" t="s">
        <v>290</v>
      </c>
      <c r="E349" s="1">
        <v>656.5</v>
      </c>
      <c r="G349" s="1">
        <v>712.5</v>
      </c>
      <c r="I349" s="1">
        <v>1950</v>
      </c>
      <c r="K349" s="1">
        <v>1162.5</v>
      </c>
      <c r="L349" t="s">
        <v>583</v>
      </c>
      <c r="M349" s="1">
        <v>1125</v>
      </c>
      <c r="O349" s="33">
        <v>1987.5</v>
      </c>
      <c r="P349" t="s">
        <v>583</v>
      </c>
      <c r="Q349" s="1">
        <v>3500</v>
      </c>
      <c r="S349" s="1">
        <v>3787.5</v>
      </c>
      <c r="T349" t="s">
        <v>583</v>
      </c>
      <c r="U349" s="1">
        <v>1320</v>
      </c>
      <c r="W349" s="1">
        <v>1430</v>
      </c>
      <c r="X349" s="1"/>
      <c r="Y349" s="117">
        <v>2500</v>
      </c>
      <c r="AA349" s="117">
        <v>825</v>
      </c>
    </row>
    <row r="350" spans="1:27" x14ac:dyDescent="0.3">
      <c r="A350" t="s">
        <v>291</v>
      </c>
      <c r="C350" t="s">
        <v>292</v>
      </c>
      <c r="E350" s="1">
        <v>0</v>
      </c>
      <c r="G350" s="1">
        <v>67.08</v>
      </c>
      <c r="I350" s="1">
        <v>327</v>
      </c>
      <c r="K350" s="1">
        <v>0</v>
      </c>
      <c r="M350" s="1">
        <v>1237.8399999999999</v>
      </c>
      <c r="O350" s="33">
        <v>1576.4</v>
      </c>
      <c r="Q350" s="1">
        <v>2000</v>
      </c>
      <c r="S350" s="1">
        <v>1617.65</v>
      </c>
      <c r="U350" s="1">
        <v>1206.21</v>
      </c>
      <c r="W350" s="1">
        <v>0</v>
      </c>
      <c r="X350" s="1"/>
      <c r="Y350" s="117">
        <v>2000</v>
      </c>
      <c r="AA350" s="117"/>
    </row>
    <row r="351" spans="1:27" x14ac:dyDescent="0.3">
      <c r="A351" t="s">
        <v>293</v>
      </c>
      <c r="C351" t="s">
        <v>286</v>
      </c>
      <c r="E351" s="1">
        <v>8143.8</v>
      </c>
      <c r="G351" s="1">
        <v>10334.120000000001</v>
      </c>
      <c r="I351" s="1">
        <v>11178.72</v>
      </c>
      <c r="K351" s="1">
        <v>11743.79</v>
      </c>
      <c r="L351" t="s">
        <v>583</v>
      </c>
      <c r="M351" s="1">
        <v>11409.72</v>
      </c>
      <c r="O351" s="33">
        <v>10523.45</v>
      </c>
      <c r="P351" t="s">
        <v>583</v>
      </c>
      <c r="Q351" s="1">
        <v>13000</v>
      </c>
      <c r="S351" s="1">
        <v>11336.97</v>
      </c>
      <c r="T351" t="s">
        <v>583</v>
      </c>
      <c r="U351" s="1">
        <v>11687.03</v>
      </c>
      <c r="W351" s="1">
        <v>9442.43</v>
      </c>
      <c r="X351" s="1"/>
      <c r="Y351" s="117">
        <v>9000</v>
      </c>
      <c r="AA351" s="117">
        <v>4508.18</v>
      </c>
    </row>
    <row r="352" spans="1:27" x14ac:dyDescent="0.3">
      <c r="A352" t="s">
        <v>294</v>
      </c>
      <c r="C352" t="s">
        <v>295</v>
      </c>
      <c r="E352" s="1">
        <v>151.44</v>
      </c>
      <c r="G352" s="1">
        <v>149.94</v>
      </c>
      <c r="I352" s="1">
        <v>453.23</v>
      </c>
      <c r="K352" s="1">
        <v>353.95</v>
      </c>
      <c r="L352" t="s">
        <v>583</v>
      </c>
      <c r="M352" s="1">
        <v>291.77</v>
      </c>
      <c r="O352" s="33">
        <v>560.75</v>
      </c>
      <c r="P352" t="s">
        <v>583</v>
      </c>
      <c r="Q352" s="1">
        <v>1000</v>
      </c>
      <c r="S352" s="1">
        <v>994.32</v>
      </c>
      <c r="T352" t="s">
        <v>583</v>
      </c>
      <c r="U352" s="1">
        <v>342.27</v>
      </c>
      <c r="W352" s="1">
        <v>355.88</v>
      </c>
      <c r="X352" s="1"/>
      <c r="Y352" s="117">
        <v>500</v>
      </c>
      <c r="AA352" s="117">
        <v>210.2</v>
      </c>
    </row>
    <row r="353" spans="1:27" x14ac:dyDescent="0.3">
      <c r="A353" t="s">
        <v>296</v>
      </c>
      <c r="C353" t="s">
        <v>295</v>
      </c>
      <c r="E353" s="1">
        <v>2104.09</v>
      </c>
      <c r="G353" s="1">
        <v>2296.11</v>
      </c>
      <c r="I353" s="1">
        <v>2484.21</v>
      </c>
      <c r="K353" s="1">
        <v>2609.7199999999998</v>
      </c>
      <c r="L353" t="s">
        <v>583</v>
      </c>
      <c r="M353" s="1">
        <v>2773.05</v>
      </c>
      <c r="O353" s="33">
        <v>2338.46</v>
      </c>
      <c r="P353" t="s">
        <v>583</v>
      </c>
      <c r="Q353" s="1">
        <v>3500</v>
      </c>
      <c r="S353" s="1">
        <v>2519.36</v>
      </c>
      <c r="T353" t="s">
        <v>583</v>
      </c>
      <c r="U353" s="1">
        <v>2596.9899999999998</v>
      </c>
      <c r="W353" s="1">
        <v>2098.34</v>
      </c>
      <c r="X353" s="1"/>
      <c r="Y353" s="117">
        <v>2200</v>
      </c>
      <c r="AA353" s="117">
        <v>1001.83</v>
      </c>
    </row>
    <row r="354" spans="1:27" x14ac:dyDescent="0.3">
      <c r="A354" t="s">
        <v>1397</v>
      </c>
      <c r="C354" t="s">
        <v>1142</v>
      </c>
      <c r="E354" s="1"/>
      <c r="G354" s="1"/>
      <c r="I354" s="1"/>
      <c r="K354" s="1"/>
      <c r="M354" s="1"/>
      <c r="O354" s="33"/>
      <c r="Q354" s="1"/>
      <c r="S354" s="1"/>
      <c r="U354" s="1"/>
      <c r="W354" s="1">
        <v>4443.41</v>
      </c>
      <c r="X354" s="1"/>
      <c r="Y354" s="117">
        <v>6720</v>
      </c>
      <c r="AA354" s="117">
        <v>3024.96</v>
      </c>
    </row>
    <row r="355" spans="1:27" x14ac:dyDescent="0.3">
      <c r="A355" t="s">
        <v>647</v>
      </c>
      <c r="C355" t="s">
        <v>648</v>
      </c>
      <c r="E355" s="1"/>
      <c r="G355" s="1"/>
      <c r="I355" s="1"/>
      <c r="K355" s="1"/>
      <c r="M355" s="1"/>
      <c r="O355" s="33">
        <v>1152.33</v>
      </c>
      <c r="P355" t="s">
        <v>584</v>
      </c>
      <c r="Q355" s="1">
        <v>1500</v>
      </c>
      <c r="S355" s="1">
        <v>108.59</v>
      </c>
      <c r="T355" t="s">
        <v>584</v>
      </c>
      <c r="U355" s="1">
        <v>451.78</v>
      </c>
      <c r="W355" s="1">
        <v>0</v>
      </c>
      <c r="X355" s="1"/>
      <c r="Y355" s="117">
        <v>1500</v>
      </c>
      <c r="AA355" s="117"/>
    </row>
    <row r="356" spans="1:27" x14ac:dyDescent="0.3">
      <c r="A356" t="s">
        <v>297</v>
      </c>
      <c r="C356" t="s">
        <v>298</v>
      </c>
      <c r="E356" s="1">
        <v>777.67</v>
      </c>
      <c r="G356" s="1">
        <v>1062.5</v>
      </c>
      <c r="I356" s="1">
        <v>1582.54</v>
      </c>
      <c r="K356" s="1">
        <v>1486.4</v>
      </c>
      <c r="L356" t="s">
        <v>585</v>
      </c>
      <c r="M356" s="1">
        <v>1707</v>
      </c>
      <c r="O356" s="33">
        <v>3972.7</v>
      </c>
      <c r="P356" t="s">
        <v>585</v>
      </c>
      <c r="Q356" s="1">
        <v>5500</v>
      </c>
      <c r="S356" s="1">
        <v>-203.9</v>
      </c>
      <c r="T356" t="s">
        <v>585</v>
      </c>
      <c r="U356" s="1">
        <v>5128.92</v>
      </c>
      <c r="W356" s="1">
        <v>5058.1400000000003</v>
      </c>
      <c r="X356" s="1"/>
      <c r="Y356" s="117">
        <v>4000</v>
      </c>
      <c r="AA356" s="117"/>
    </row>
    <row r="357" spans="1:27" x14ac:dyDescent="0.3">
      <c r="A357" t="s">
        <v>299</v>
      </c>
      <c r="C357" t="s">
        <v>300</v>
      </c>
      <c r="E357" s="1">
        <v>1745.95</v>
      </c>
      <c r="G357" s="1">
        <v>1714.57</v>
      </c>
      <c r="I357" s="1">
        <v>183</v>
      </c>
      <c r="K357" s="1">
        <v>1708</v>
      </c>
      <c r="M357" s="1">
        <v>2208.44</v>
      </c>
      <c r="O357" s="33">
        <v>2170.4899999999998</v>
      </c>
      <c r="P357" t="s">
        <v>585</v>
      </c>
      <c r="Q357" s="1">
        <v>2500</v>
      </c>
      <c r="S357" s="1">
        <v>1871.5</v>
      </c>
      <c r="T357" t="s">
        <v>585</v>
      </c>
      <c r="U357" s="1">
        <v>2089.94</v>
      </c>
      <c r="W357" s="1">
        <v>184.99</v>
      </c>
      <c r="X357" s="1"/>
      <c r="Y357" s="117">
        <v>2500</v>
      </c>
      <c r="AA357" s="117"/>
    </row>
    <row r="358" spans="1:27" x14ac:dyDescent="0.3">
      <c r="A358" t="s">
        <v>301</v>
      </c>
      <c r="C358" t="s">
        <v>302</v>
      </c>
      <c r="E358" s="1">
        <v>6741.81</v>
      </c>
      <c r="G358" s="1">
        <v>8284.84</v>
      </c>
      <c r="I358" s="1">
        <v>8585.9</v>
      </c>
      <c r="K358" s="11">
        <v>3022.67</v>
      </c>
      <c r="L358" t="s">
        <v>584</v>
      </c>
      <c r="M358" s="1">
        <v>3718.12</v>
      </c>
      <c r="O358" s="33">
        <v>5375.65</v>
      </c>
      <c r="P358" t="s">
        <v>584</v>
      </c>
      <c r="Q358" s="1">
        <v>6500</v>
      </c>
      <c r="S358" s="1">
        <v>3216.68</v>
      </c>
      <c r="T358" t="s">
        <v>584</v>
      </c>
      <c r="U358" s="1">
        <v>5650.76</v>
      </c>
      <c r="W358" s="1">
        <v>2128.98</v>
      </c>
      <c r="X358" s="1"/>
      <c r="Y358" s="117">
        <v>6500</v>
      </c>
      <c r="AA358" s="117">
        <v>2624.77</v>
      </c>
    </row>
    <row r="359" spans="1:27" x14ac:dyDescent="0.3">
      <c r="A359" t="s">
        <v>1396</v>
      </c>
      <c r="C359" t="s">
        <v>1170</v>
      </c>
      <c r="E359" s="1"/>
      <c r="G359" s="1"/>
      <c r="I359" s="1"/>
      <c r="K359" s="11"/>
      <c r="M359" s="1"/>
      <c r="O359" s="33"/>
      <c r="Q359" s="1"/>
      <c r="S359" s="1"/>
      <c r="U359" s="1">
        <v>515</v>
      </c>
      <c r="W359" s="1">
        <v>100</v>
      </c>
      <c r="X359" s="1"/>
      <c r="Y359" s="117">
        <v>100</v>
      </c>
      <c r="AA359" s="117" t="s">
        <v>643</v>
      </c>
    </row>
    <row r="360" spans="1:27" x14ac:dyDescent="0.3">
      <c r="A360" t="s">
        <v>303</v>
      </c>
      <c r="C360" t="s">
        <v>304</v>
      </c>
      <c r="E360" s="1">
        <v>0</v>
      </c>
      <c r="G360" s="1">
        <v>2459.9899999999998</v>
      </c>
      <c r="I360" s="1">
        <v>0</v>
      </c>
      <c r="K360" s="11">
        <v>0</v>
      </c>
      <c r="M360" s="1">
        <v>0</v>
      </c>
      <c r="O360" s="33">
        <v>0</v>
      </c>
      <c r="Q360" s="1">
        <v>0</v>
      </c>
      <c r="S360" s="1">
        <v>0</v>
      </c>
      <c r="U360" s="1">
        <v>0</v>
      </c>
      <c r="W360" s="1">
        <v>0</v>
      </c>
      <c r="X360" s="1"/>
      <c r="Y360" s="117">
        <v>0</v>
      </c>
      <c r="AA360" s="117"/>
    </row>
    <row r="361" spans="1:27" x14ac:dyDescent="0.3">
      <c r="A361" t="s">
        <v>457</v>
      </c>
      <c r="C361" t="s">
        <v>459</v>
      </c>
      <c r="E361" s="1">
        <v>26017.5</v>
      </c>
      <c r="G361" s="1">
        <v>0</v>
      </c>
      <c r="I361" s="1">
        <v>0</v>
      </c>
      <c r="K361" s="12">
        <v>14325.58</v>
      </c>
      <c r="L361" t="s">
        <v>583</v>
      </c>
      <c r="M361" s="1">
        <v>20300</v>
      </c>
      <c r="O361" s="33">
        <v>14725</v>
      </c>
      <c r="P361" t="s">
        <v>583</v>
      </c>
      <c r="Q361" s="1">
        <v>15000</v>
      </c>
      <c r="S361" s="1">
        <v>15000</v>
      </c>
      <c r="T361" t="s">
        <v>583</v>
      </c>
      <c r="U361" s="1">
        <v>36600</v>
      </c>
      <c r="W361" s="1">
        <v>37200</v>
      </c>
      <c r="X361" s="1"/>
      <c r="Y361" s="117">
        <v>37800</v>
      </c>
      <c r="AA361" s="117">
        <v>8333.32</v>
      </c>
    </row>
    <row r="362" spans="1:27" x14ac:dyDescent="0.3">
      <c r="A362" t="s">
        <v>458</v>
      </c>
      <c r="C362" t="s">
        <v>460</v>
      </c>
      <c r="E362" s="1">
        <v>1801</v>
      </c>
      <c r="G362" s="1">
        <v>0</v>
      </c>
      <c r="I362" s="1">
        <v>0</v>
      </c>
      <c r="K362" s="11">
        <v>0</v>
      </c>
      <c r="M362" s="1">
        <v>0</v>
      </c>
      <c r="O362" s="33">
        <v>0</v>
      </c>
      <c r="Q362" s="1">
        <v>0</v>
      </c>
      <c r="S362" s="1">
        <v>0</v>
      </c>
      <c r="U362" s="1">
        <v>0</v>
      </c>
      <c r="W362" s="1">
        <v>0</v>
      </c>
      <c r="X362" s="1"/>
      <c r="Y362" s="117"/>
      <c r="AA362" s="117"/>
    </row>
    <row r="363" spans="1:27" x14ac:dyDescent="0.3">
      <c r="A363" t="s">
        <v>305</v>
      </c>
      <c r="C363" t="s">
        <v>306</v>
      </c>
      <c r="E363" s="1">
        <v>768.9</v>
      </c>
      <c r="G363" s="1">
        <v>945</v>
      </c>
      <c r="I363" s="1">
        <v>375</v>
      </c>
      <c r="K363" s="1">
        <v>937.5</v>
      </c>
      <c r="L363" t="s">
        <v>583</v>
      </c>
      <c r="M363" s="1">
        <v>802.5</v>
      </c>
      <c r="O363" s="33">
        <v>975</v>
      </c>
      <c r="P363" t="s">
        <v>583</v>
      </c>
      <c r="Q363" s="1">
        <v>1000</v>
      </c>
      <c r="S363" s="1">
        <v>1010</v>
      </c>
      <c r="T363" t="s">
        <v>583</v>
      </c>
      <c r="U363" s="1">
        <v>1210</v>
      </c>
      <c r="W363" s="1">
        <v>660</v>
      </c>
      <c r="X363" s="1"/>
      <c r="Y363" s="117">
        <v>1000</v>
      </c>
      <c r="AA363" s="117">
        <v>110</v>
      </c>
    </row>
    <row r="364" spans="1:27" x14ac:dyDescent="0.3">
      <c r="A364" t="s">
        <v>307</v>
      </c>
      <c r="C364" t="s">
        <v>308</v>
      </c>
      <c r="E364" s="1">
        <v>4963.32</v>
      </c>
      <c r="G364" s="1">
        <v>4770.3599999999997</v>
      </c>
      <c r="I364" s="1">
        <v>7697.98</v>
      </c>
      <c r="K364" s="1">
        <v>6976.32</v>
      </c>
      <c r="L364" t="s">
        <v>583</v>
      </c>
      <c r="M364" s="1">
        <v>7236.99</v>
      </c>
      <c r="O364" s="33">
        <v>12228.47</v>
      </c>
      <c r="P364" t="s">
        <v>583</v>
      </c>
      <c r="Q364" s="1">
        <v>12500</v>
      </c>
      <c r="S364" s="1">
        <v>6229.09</v>
      </c>
      <c r="T364" t="s">
        <v>583</v>
      </c>
      <c r="U364" s="1">
        <v>11682.14</v>
      </c>
      <c r="W364" s="1">
        <v>8377.99</v>
      </c>
      <c r="X364" s="1"/>
      <c r="Y364" s="117">
        <v>8000</v>
      </c>
      <c r="AA364" s="117">
        <v>2013.21</v>
      </c>
    </row>
    <row r="365" spans="1:27" x14ac:dyDescent="0.3">
      <c r="A365" t="s">
        <v>309</v>
      </c>
      <c r="C365" t="s">
        <v>308</v>
      </c>
      <c r="E365" s="1">
        <v>165.24</v>
      </c>
      <c r="G365" s="1">
        <v>203.74</v>
      </c>
      <c r="I365" s="1">
        <v>85.66</v>
      </c>
      <c r="K365" s="1">
        <v>235.42</v>
      </c>
      <c r="L365" t="s">
        <v>583</v>
      </c>
      <c r="M365" s="1">
        <v>218.62</v>
      </c>
      <c r="O365" s="33">
        <v>270.26</v>
      </c>
      <c r="P365" t="s">
        <v>583</v>
      </c>
      <c r="Q365" s="1">
        <v>350</v>
      </c>
      <c r="S365" s="1">
        <v>274.60000000000002</v>
      </c>
      <c r="T365" t="s">
        <v>583</v>
      </c>
      <c r="U365" s="1">
        <v>305.39</v>
      </c>
      <c r="W365" s="1">
        <v>165.16</v>
      </c>
      <c r="X365" s="1"/>
      <c r="Y365" s="117">
        <v>350</v>
      </c>
      <c r="AA365" s="117">
        <v>29.59</v>
      </c>
    </row>
    <row r="366" spans="1:27" x14ac:dyDescent="0.3">
      <c r="A366" t="s">
        <v>1395</v>
      </c>
      <c r="C366" t="s">
        <v>1143</v>
      </c>
      <c r="E366" s="1">
        <v>305.64999999999998</v>
      </c>
      <c r="G366" s="1">
        <v>0</v>
      </c>
      <c r="I366" s="1">
        <v>0</v>
      </c>
      <c r="K366" s="1">
        <v>0</v>
      </c>
      <c r="M366" s="1">
        <v>0</v>
      </c>
      <c r="O366" s="33">
        <v>0</v>
      </c>
      <c r="Q366" s="1">
        <v>0</v>
      </c>
      <c r="S366" s="1">
        <v>0</v>
      </c>
      <c r="U366" s="1">
        <v>1611.03</v>
      </c>
      <c r="W366" s="1">
        <v>6521.7</v>
      </c>
      <c r="X366" s="1"/>
      <c r="Y366" s="117">
        <v>6720</v>
      </c>
      <c r="AA366" s="117">
        <v>2251.48</v>
      </c>
    </row>
    <row r="367" spans="1:27" x14ac:dyDescent="0.3">
      <c r="A367" t="s">
        <v>310</v>
      </c>
      <c r="C367" t="s">
        <v>311</v>
      </c>
      <c r="E367" s="1">
        <v>0</v>
      </c>
      <c r="G367" s="1">
        <v>40324.36</v>
      </c>
      <c r="I367" s="1">
        <v>57175.58</v>
      </c>
      <c r="K367" s="1">
        <v>59.52</v>
      </c>
      <c r="L367" t="s">
        <v>583</v>
      </c>
      <c r="M367" s="1">
        <v>0</v>
      </c>
      <c r="O367" s="33">
        <v>0</v>
      </c>
      <c r="P367" t="s">
        <v>583</v>
      </c>
      <c r="Q367" s="1">
        <v>0</v>
      </c>
      <c r="S367" s="1">
        <v>0</v>
      </c>
      <c r="T367" t="s">
        <v>583</v>
      </c>
      <c r="U367" s="1">
        <v>0</v>
      </c>
      <c r="W367" s="1">
        <v>0</v>
      </c>
      <c r="X367" s="1"/>
      <c r="Y367" s="117">
        <v>0</v>
      </c>
      <c r="AA367" s="117"/>
    </row>
    <row r="368" spans="1:27" x14ac:dyDescent="0.3">
      <c r="A368" t="s">
        <v>312</v>
      </c>
      <c r="C368" t="s">
        <v>313</v>
      </c>
      <c r="E368" s="1">
        <v>2334.38</v>
      </c>
      <c r="G368" s="1">
        <v>685.4</v>
      </c>
      <c r="I368" s="1">
        <v>5450</v>
      </c>
      <c r="K368" s="1">
        <v>3290.1</v>
      </c>
      <c r="L368" t="s">
        <v>585</v>
      </c>
      <c r="M368" s="1">
        <v>8617.06</v>
      </c>
      <c r="O368" s="33">
        <v>9677.8700000000008</v>
      </c>
      <c r="P368" t="s">
        <v>585</v>
      </c>
      <c r="Q368" s="1">
        <v>10000</v>
      </c>
      <c r="S368" s="1">
        <v>8087.83</v>
      </c>
      <c r="T368" t="s">
        <v>585</v>
      </c>
      <c r="U368" s="1">
        <v>9146.2099999999991</v>
      </c>
      <c r="W368" s="1">
        <v>5478</v>
      </c>
      <c r="X368" s="1"/>
      <c r="Y368" s="117">
        <v>10000</v>
      </c>
      <c r="AA368" s="117">
        <v>330</v>
      </c>
    </row>
    <row r="369" spans="1:27" x14ac:dyDescent="0.3">
      <c r="A369" t="s">
        <v>314</v>
      </c>
      <c r="C369" t="s">
        <v>315</v>
      </c>
      <c r="E369" s="1">
        <v>0</v>
      </c>
      <c r="G369" s="1">
        <v>1796.15</v>
      </c>
      <c r="I369" s="1">
        <v>0</v>
      </c>
      <c r="K369" s="1">
        <v>0</v>
      </c>
      <c r="M369" s="1">
        <v>2046.96</v>
      </c>
      <c r="O369" s="33">
        <v>0</v>
      </c>
      <c r="Q369" s="1">
        <v>1500</v>
      </c>
      <c r="S369" s="1">
        <v>0</v>
      </c>
      <c r="U369" s="1">
        <v>0</v>
      </c>
      <c r="W369" s="1">
        <v>0</v>
      </c>
      <c r="X369" s="1"/>
      <c r="Y369" s="117">
        <v>1500</v>
      </c>
      <c r="AA369" s="117"/>
    </row>
    <row r="370" spans="1:27" x14ac:dyDescent="0.3">
      <c r="A370" t="s">
        <v>316</v>
      </c>
      <c r="C370" t="s">
        <v>317</v>
      </c>
      <c r="E370" s="1">
        <v>5296.28</v>
      </c>
      <c r="G370" s="1">
        <v>3356.52</v>
      </c>
      <c r="I370" s="1">
        <v>3809.52</v>
      </c>
      <c r="K370" s="1">
        <v>1094.0999999999999</v>
      </c>
      <c r="L370" t="s">
        <v>584</v>
      </c>
      <c r="M370" s="1">
        <v>2487.13</v>
      </c>
      <c r="O370" s="33">
        <v>2158.2600000000002</v>
      </c>
      <c r="P370" t="s">
        <v>584</v>
      </c>
      <c r="Q370" s="1">
        <v>2000</v>
      </c>
      <c r="S370" s="1">
        <v>206.86</v>
      </c>
      <c r="T370" t="s">
        <v>584</v>
      </c>
      <c r="U370" s="120">
        <v>4564.8999999999996</v>
      </c>
      <c r="W370" s="1">
        <v>4025.91</v>
      </c>
      <c r="X370" s="1"/>
      <c r="Y370" s="117">
        <v>5000</v>
      </c>
      <c r="AA370" s="117">
        <v>1547.13</v>
      </c>
    </row>
    <row r="371" spans="1:27" x14ac:dyDescent="0.3">
      <c r="A371" t="s">
        <v>507</v>
      </c>
      <c r="C371" t="s">
        <v>508</v>
      </c>
      <c r="E371" s="1"/>
      <c r="G371" s="1"/>
      <c r="I371" s="1">
        <v>500</v>
      </c>
      <c r="K371" s="1">
        <v>0</v>
      </c>
      <c r="M371" s="1">
        <v>700</v>
      </c>
      <c r="O371" s="33">
        <v>0</v>
      </c>
      <c r="P371" t="s">
        <v>585</v>
      </c>
      <c r="Q371" s="1"/>
      <c r="S371" s="1">
        <v>0</v>
      </c>
      <c r="T371" t="s">
        <v>585</v>
      </c>
      <c r="U371" s="1">
        <v>0</v>
      </c>
      <c r="W371" s="1">
        <v>1490</v>
      </c>
      <c r="X371" s="1"/>
      <c r="Y371" s="117">
        <v>1500</v>
      </c>
      <c r="AA371" s="117"/>
    </row>
    <row r="372" spans="1:27" x14ac:dyDescent="0.3">
      <c r="A372" t="s">
        <v>318</v>
      </c>
      <c r="C372" t="s">
        <v>319</v>
      </c>
      <c r="E372" s="1">
        <v>28675</v>
      </c>
      <c r="G372" s="1">
        <v>28900</v>
      </c>
      <c r="I372" s="1">
        <v>30050</v>
      </c>
      <c r="K372" s="1">
        <v>29750</v>
      </c>
      <c r="L372" t="s">
        <v>583</v>
      </c>
      <c r="M372" s="1">
        <v>29150</v>
      </c>
      <c r="O372" s="33">
        <v>29450</v>
      </c>
      <c r="P372" t="s">
        <v>583</v>
      </c>
      <c r="Q372" s="1">
        <v>30000</v>
      </c>
      <c r="S372" s="1">
        <v>30000</v>
      </c>
      <c r="T372" t="s">
        <v>583</v>
      </c>
      <c r="U372" s="1">
        <v>31515</v>
      </c>
      <c r="W372" s="1">
        <v>32100</v>
      </c>
      <c r="X372" s="1"/>
      <c r="Y372" s="117">
        <v>34800</v>
      </c>
      <c r="AA372" s="117">
        <v>11600</v>
      </c>
    </row>
    <row r="373" spans="1:27" x14ac:dyDescent="0.3">
      <c r="A373" t="s">
        <v>320</v>
      </c>
      <c r="C373" t="s">
        <v>685</v>
      </c>
      <c r="E373" s="1">
        <v>130</v>
      </c>
      <c r="G373" s="1">
        <v>1050</v>
      </c>
      <c r="I373" s="1">
        <v>825</v>
      </c>
      <c r="K373" s="1">
        <v>1012.5</v>
      </c>
      <c r="L373" t="s">
        <v>583</v>
      </c>
      <c r="M373" s="1">
        <v>1162.5</v>
      </c>
      <c r="O373" s="33">
        <v>487.5</v>
      </c>
      <c r="P373" t="s">
        <v>583</v>
      </c>
      <c r="Q373" s="1">
        <v>750</v>
      </c>
      <c r="S373" s="1">
        <v>935</v>
      </c>
      <c r="T373" t="s">
        <v>583</v>
      </c>
      <c r="U373" s="1">
        <v>990</v>
      </c>
      <c r="W373" s="1">
        <v>385</v>
      </c>
      <c r="X373" s="1"/>
      <c r="Y373" s="117">
        <v>330</v>
      </c>
      <c r="AA373" s="117">
        <v>55</v>
      </c>
    </row>
    <row r="374" spans="1:27" x14ac:dyDescent="0.3">
      <c r="A374" t="s">
        <v>321</v>
      </c>
      <c r="C374" t="s">
        <v>322</v>
      </c>
      <c r="E374" s="1">
        <v>10417.14</v>
      </c>
      <c r="G374" s="1">
        <v>11281.94</v>
      </c>
      <c r="I374" s="1">
        <v>12210.22</v>
      </c>
      <c r="K374" s="1">
        <v>14047.21</v>
      </c>
      <c r="L374" t="s">
        <v>583</v>
      </c>
      <c r="M374" s="1">
        <v>8857.52</v>
      </c>
      <c r="O374" s="33">
        <v>9801.67</v>
      </c>
      <c r="P374" t="s">
        <v>583</v>
      </c>
      <c r="Q374" s="1">
        <v>11000</v>
      </c>
      <c r="S374" s="1">
        <v>9482.3700000000008</v>
      </c>
      <c r="T374" t="s">
        <v>583</v>
      </c>
      <c r="U374" s="1">
        <v>10679.26</v>
      </c>
      <c r="W374" s="1">
        <v>7263.17</v>
      </c>
      <c r="X374" s="1"/>
      <c r="Y374" s="117">
        <v>7200</v>
      </c>
      <c r="AA374" s="117">
        <v>2746.43</v>
      </c>
    </row>
    <row r="375" spans="1:27" x14ac:dyDescent="0.3">
      <c r="A375" t="s">
        <v>323</v>
      </c>
      <c r="C375" t="s">
        <v>1215</v>
      </c>
      <c r="E375" s="1">
        <v>28.64</v>
      </c>
      <c r="G375" s="1">
        <v>226.76</v>
      </c>
      <c r="I375" s="1">
        <v>214.66</v>
      </c>
      <c r="K375" s="1">
        <v>249.32</v>
      </c>
      <c r="L375" t="s">
        <v>583</v>
      </c>
      <c r="M375" s="1">
        <v>305.27999999999997</v>
      </c>
      <c r="O375" s="33">
        <v>130.47</v>
      </c>
      <c r="P375" t="s">
        <v>583</v>
      </c>
      <c r="Q375" s="1">
        <v>350</v>
      </c>
      <c r="S375" s="1">
        <v>247.63</v>
      </c>
      <c r="T375" t="s">
        <v>583</v>
      </c>
      <c r="U375" s="1">
        <v>249.49</v>
      </c>
      <c r="W375" s="1">
        <v>94.45</v>
      </c>
      <c r="X375" s="1"/>
      <c r="Y375" s="117">
        <v>70</v>
      </c>
      <c r="AA375" s="117">
        <v>14.01</v>
      </c>
    </row>
    <row r="376" spans="1:27" x14ac:dyDescent="0.3">
      <c r="A376" t="s">
        <v>1394</v>
      </c>
      <c r="C376" t="s">
        <v>1144</v>
      </c>
      <c r="E376" s="1"/>
      <c r="G376" s="1"/>
      <c r="I376" s="1"/>
      <c r="K376" s="1"/>
      <c r="M376" s="1"/>
      <c r="O376" s="33"/>
      <c r="Q376" s="1"/>
      <c r="S376" s="1"/>
      <c r="U376" s="1"/>
      <c r="W376" s="1">
        <v>5211.99</v>
      </c>
      <c r="X376" s="1"/>
      <c r="Y376" s="117">
        <v>6720</v>
      </c>
      <c r="AA376" s="117">
        <v>393.16</v>
      </c>
    </row>
    <row r="377" spans="1:27" x14ac:dyDescent="0.3">
      <c r="A377" t="s">
        <v>324</v>
      </c>
      <c r="C377" t="s">
        <v>325</v>
      </c>
      <c r="E377" s="1">
        <v>0</v>
      </c>
      <c r="G377" s="1">
        <v>225</v>
      </c>
      <c r="I377" s="1">
        <v>229</v>
      </c>
      <c r="K377" s="1">
        <v>0</v>
      </c>
      <c r="M377" s="1">
        <v>0</v>
      </c>
      <c r="O377" s="33">
        <v>0</v>
      </c>
      <c r="Q377" s="1">
        <v>0</v>
      </c>
      <c r="S377" s="1">
        <v>0</v>
      </c>
      <c r="U377" s="1">
        <v>0</v>
      </c>
      <c r="W377" s="1">
        <v>0</v>
      </c>
      <c r="X377" s="1"/>
      <c r="Y377" s="117">
        <v>0</v>
      </c>
      <c r="AA377" s="117"/>
    </row>
    <row r="378" spans="1:27" x14ac:dyDescent="0.3">
      <c r="A378" t="s">
        <v>326</v>
      </c>
      <c r="C378" t="s">
        <v>327</v>
      </c>
      <c r="E378" s="1">
        <v>499.68</v>
      </c>
      <c r="G378" s="1">
        <v>1064.8900000000001</v>
      </c>
      <c r="I378" s="1">
        <v>652.16999999999996</v>
      </c>
      <c r="K378" s="1">
        <v>145.5</v>
      </c>
      <c r="L378" t="s">
        <v>584</v>
      </c>
      <c r="M378" s="1">
        <v>236.09</v>
      </c>
      <c r="O378" s="33">
        <v>620.08000000000004</v>
      </c>
      <c r="P378" t="s">
        <v>584</v>
      </c>
      <c r="Q378" s="1">
        <v>750</v>
      </c>
      <c r="S378" s="1">
        <v>3599.99</v>
      </c>
      <c r="T378" t="s">
        <v>584</v>
      </c>
      <c r="U378" s="1">
        <v>84.48</v>
      </c>
      <c r="W378" s="1">
        <v>372.5</v>
      </c>
      <c r="X378" s="1"/>
      <c r="Y378" s="117">
        <v>500</v>
      </c>
      <c r="AA378" s="117">
        <v>130.77000000000001</v>
      </c>
    </row>
    <row r="379" spans="1:27" x14ac:dyDescent="0.3">
      <c r="A379" t="s">
        <v>328</v>
      </c>
      <c r="C379" t="s">
        <v>329</v>
      </c>
      <c r="E379" s="1">
        <v>6080</v>
      </c>
      <c r="G379" s="1">
        <v>6200</v>
      </c>
      <c r="I379" s="1">
        <v>6430</v>
      </c>
      <c r="K379" s="1">
        <v>6070.01</v>
      </c>
      <c r="L379" t="s">
        <v>583</v>
      </c>
      <c r="M379" s="1">
        <v>6130.03</v>
      </c>
      <c r="O379" s="33">
        <v>5890.02</v>
      </c>
      <c r="P379" t="s">
        <v>583</v>
      </c>
      <c r="Q379" s="1">
        <v>6000</v>
      </c>
      <c r="S379" s="1">
        <v>6000</v>
      </c>
      <c r="T379" t="s">
        <v>583</v>
      </c>
      <c r="U379" s="1">
        <v>6060</v>
      </c>
      <c r="W379" s="1">
        <v>6300</v>
      </c>
      <c r="X379" s="1"/>
      <c r="Y379" s="117">
        <v>5000</v>
      </c>
      <c r="AA379" s="117">
        <v>2625</v>
      </c>
    </row>
    <row r="380" spans="1:27" x14ac:dyDescent="0.3">
      <c r="A380" t="s">
        <v>461</v>
      </c>
      <c r="C380" t="s">
        <v>462</v>
      </c>
      <c r="E380" s="1">
        <v>23</v>
      </c>
      <c r="G380" s="1">
        <v>0</v>
      </c>
      <c r="I380" s="1">
        <v>97.5</v>
      </c>
      <c r="K380" s="1">
        <v>60</v>
      </c>
      <c r="L380" t="s">
        <v>583</v>
      </c>
      <c r="M380" s="1">
        <v>60</v>
      </c>
      <c r="O380" s="33">
        <v>0</v>
      </c>
      <c r="P380" t="s">
        <v>583</v>
      </c>
      <c r="Q380" s="1">
        <v>200</v>
      </c>
      <c r="S380" s="1">
        <v>0</v>
      </c>
      <c r="T380" t="s">
        <v>583</v>
      </c>
      <c r="U380" s="1">
        <v>0</v>
      </c>
      <c r="W380" s="1">
        <v>0</v>
      </c>
      <c r="X380" s="1"/>
      <c r="Y380" s="117">
        <v>0</v>
      </c>
      <c r="AA380" s="117"/>
    </row>
    <row r="381" spans="1:27" x14ac:dyDescent="0.3">
      <c r="A381" t="s">
        <v>330</v>
      </c>
      <c r="C381" t="s">
        <v>331</v>
      </c>
      <c r="E381" s="1">
        <v>1973.16</v>
      </c>
      <c r="G381" s="1">
        <v>1880.37</v>
      </c>
      <c r="I381" s="1">
        <v>1954.91</v>
      </c>
      <c r="K381" s="1">
        <v>1812.94</v>
      </c>
      <c r="L381" t="s">
        <v>583</v>
      </c>
      <c r="M381" s="1">
        <v>2253.71</v>
      </c>
      <c r="O381" s="33">
        <v>2556.69</v>
      </c>
      <c r="P381" t="s">
        <v>583</v>
      </c>
      <c r="Q381" s="1">
        <v>2750</v>
      </c>
      <c r="S381" s="1">
        <v>2703.99</v>
      </c>
      <c r="T381" t="s">
        <v>583</v>
      </c>
      <c r="U381" s="1">
        <v>2450.37</v>
      </c>
      <c r="W381" s="1">
        <v>2452.34</v>
      </c>
      <c r="X381" s="1"/>
      <c r="Y381" s="117">
        <v>1500</v>
      </c>
      <c r="AA381" s="117">
        <v>629.57000000000005</v>
      </c>
    </row>
    <row r="382" spans="1:27" x14ac:dyDescent="0.3">
      <c r="A382" t="s">
        <v>463</v>
      </c>
      <c r="C382" t="s">
        <v>465</v>
      </c>
      <c r="E382" s="1">
        <v>5.21</v>
      </c>
      <c r="G382" s="1">
        <v>0</v>
      </c>
      <c r="I382" s="1">
        <v>19.75</v>
      </c>
      <c r="K382" s="1">
        <v>15.29</v>
      </c>
      <c r="L382" t="s">
        <v>583</v>
      </c>
      <c r="M382" s="1">
        <v>16.46</v>
      </c>
      <c r="O382" s="33">
        <v>0</v>
      </c>
      <c r="P382" t="s">
        <v>583</v>
      </c>
      <c r="Q382" s="1">
        <v>100</v>
      </c>
      <c r="S382" s="1">
        <v>0</v>
      </c>
      <c r="T382" t="s">
        <v>583</v>
      </c>
      <c r="U382" s="1">
        <v>0</v>
      </c>
      <c r="W382" s="1">
        <v>0</v>
      </c>
      <c r="X382" s="1"/>
      <c r="Y382" s="117">
        <v>0</v>
      </c>
      <c r="AA382" s="117"/>
    </row>
    <row r="383" spans="1:27" x14ac:dyDescent="0.3">
      <c r="A383" t="s">
        <v>509</v>
      </c>
      <c r="C383" t="s">
        <v>510</v>
      </c>
      <c r="E383" s="1"/>
      <c r="G383" s="1"/>
      <c r="I383" s="1">
        <v>758.99</v>
      </c>
      <c r="K383" s="1">
        <v>0</v>
      </c>
      <c r="M383" s="1"/>
      <c r="O383" s="33"/>
      <c r="Q383" s="1"/>
      <c r="S383" s="1"/>
      <c r="U383" s="1"/>
      <c r="W383" s="1"/>
      <c r="X383" s="1"/>
      <c r="Y383" s="117">
        <v>0</v>
      </c>
      <c r="AA383" s="117"/>
    </row>
    <row r="384" spans="1:27" x14ac:dyDescent="0.3">
      <c r="A384" t="s">
        <v>464</v>
      </c>
      <c r="C384" t="s">
        <v>466</v>
      </c>
      <c r="E384" s="1">
        <v>160.96</v>
      </c>
      <c r="G384" s="1">
        <v>0</v>
      </c>
      <c r="I384" s="1">
        <v>0</v>
      </c>
      <c r="K384" s="1">
        <v>0</v>
      </c>
      <c r="M384" s="1">
        <v>0</v>
      </c>
      <c r="O384" s="33">
        <v>0</v>
      </c>
      <c r="Q384" s="1">
        <v>0</v>
      </c>
      <c r="S384" s="1">
        <v>0</v>
      </c>
      <c r="U384" s="1">
        <v>0</v>
      </c>
      <c r="W384" s="1">
        <v>0</v>
      </c>
      <c r="X384" s="1"/>
      <c r="Y384" s="117">
        <v>0</v>
      </c>
      <c r="AA384" s="117"/>
    </row>
    <row r="385" spans="1:27" x14ac:dyDescent="0.3">
      <c r="A385" t="s">
        <v>332</v>
      </c>
      <c r="C385" t="s">
        <v>333</v>
      </c>
      <c r="E385" s="1">
        <v>31900</v>
      </c>
      <c r="G385" s="1">
        <v>32500</v>
      </c>
      <c r="I385" s="1">
        <v>33950</v>
      </c>
      <c r="K385" s="1">
        <v>30650</v>
      </c>
      <c r="L385" t="s">
        <v>583</v>
      </c>
      <c r="M385" s="1">
        <v>30949.64</v>
      </c>
      <c r="O385" s="33">
        <v>31250</v>
      </c>
      <c r="P385" t="s">
        <v>583</v>
      </c>
      <c r="Q385" s="1">
        <v>32100</v>
      </c>
      <c r="S385" s="1">
        <v>32100</v>
      </c>
      <c r="T385" t="s">
        <v>583</v>
      </c>
      <c r="U385" s="1">
        <v>34200</v>
      </c>
      <c r="W385" s="1">
        <v>35400</v>
      </c>
      <c r="X385" s="1"/>
      <c r="Y385" s="117">
        <v>37800</v>
      </c>
      <c r="AA385" s="117">
        <v>12600</v>
      </c>
    </row>
    <row r="386" spans="1:27" x14ac:dyDescent="0.3">
      <c r="A386" t="s">
        <v>334</v>
      </c>
      <c r="C386" t="s">
        <v>684</v>
      </c>
      <c r="E386" s="1">
        <v>125</v>
      </c>
      <c r="G386" s="1">
        <v>450</v>
      </c>
      <c r="I386" s="1">
        <v>787.5</v>
      </c>
      <c r="K386" s="1">
        <v>375</v>
      </c>
      <c r="L386" t="s">
        <v>583</v>
      </c>
      <c r="M386" s="1">
        <v>825</v>
      </c>
      <c r="O386" s="33">
        <v>525</v>
      </c>
      <c r="P386" t="s">
        <v>583</v>
      </c>
      <c r="Q386" s="1">
        <v>750</v>
      </c>
      <c r="S386" s="1">
        <v>340</v>
      </c>
      <c r="T386" t="s">
        <v>583</v>
      </c>
      <c r="U386" s="1">
        <v>330</v>
      </c>
      <c r="W386" s="1">
        <v>220</v>
      </c>
      <c r="X386" s="1"/>
      <c r="Y386" s="117">
        <v>330</v>
      </c>
      <c r="AA386" s="117">
        <v>440</v>
      </c>
    </row>
    <row r="387" spans="1:27" x14ac:dyDescent="0.3">
      <c r="A387" t="s">
        <v>335</v>
      </c>
      <c r="C387" t="s">
        <v>1193</v>
      </c>
      <c r="E387" s="1">
        <v>11196.19</v>
      </c>
      <c r="G387" s="1">
        <v>12208.05</v>
      </c>
      <c r="I387" s="1">
        <v>13165.59</v>
      </c>
      <c r="K387" s="1">
        <v>7848.19</v>
      </c>
      <c r="L387" t="s">
        <v>583</v>
      </c>
      <c r="M387" s="1">
        <v>6961.33</v>
      </c>
      <c r="O387" s="33">
        <v>8794.98</v>
      </c>
      <c r="P387" t="s">
        <v>583</v>
      </c>
      <c r="Q387" s="1">
        <v>10000</v>
      </c>
      <c r="S387" s="1">
        <v>11757.86</v>
      </c>
      <c r="T387" t="s">
        <v>583</v>
      </c>
      <c r="U387" s="1">
        <v>12267.46</v>
      </c>
      <c r="W387" s="1">
        <v>12296.37</v>
      </c>
      <c r="X387" s="1"/>
      <c r="Y387" s="117">
        <v>8000</v>
      </c>
      <c r="AA387" s="117">
        <v>4407.84</v>
      </c>
    </row>
    <row r="388" spans="1:27" x14ac:dyDescent="0.3">
      <c r="A388" t="s">
        <v>336</v>
      </c>
      <c r="C388" t="s">
        <v>1194</v>
      </c>
      <c r="E388" s="1">
        <v>30.12</v>
      </c>
      <c r="G388" s="1">
        <v>99.52</v>
      </c>
      <c r="I388" s="1">
        <v>181.32</v>
      </c>
      <c r="K388" s="1">
        <v>93.05</v>
      </c>
      <c r="L388" t="s">
        <v>583</v>
      </c>
      <c r="M388" s="1">
        <v>222.35</v>
      </c>
      <c r="O388" s="33">
        <v>144.12</v>
      </c>
      <c r="P388" t="s">
        <v>583</v>
      </c>
      <c r="Q388" s="1">
        <v>350</v>
      </c>
      <c r="S388" s="1">
        <v>91.93</v>
      </c>
      <c r="T388" t="s">
        <v>583</v>
      </c>
      <c r="U388" s="1">
        <v>85.42</v>
      </c>
      <c r="W388" s="1">
        <v>59.1</v>
      </c>
      <c r="X388" s="1"/>
      <c r="Y388" s="117">
        <v>70</v>
      </c>
      <c r="AA388" s="117">
        <v>118.72</v>
      </c>
    </row>
    <row r="389" spans="1:27" x14ac:dyDescent="0.3">
      <c r="A389" t="s">
        <v>467</v>
      </c>
      <c r="C389" t="s">
        <v>468</v>
      </c>
      <c r="E389" s="1">
        <v>95.2</v>
      </c>
      <c r="G389" s="1">
        <v>0</v>
      </c>
      <c r="I389" s="1">
        <v>0</v>
      </c>
      <c r="K389" s="1">
        <v>0</v>
      </c>
      <c r="M389" s="1">
        <v>0</v>
      </c>
      <c r="O389" s="33">
        <v>0</v>
      </c>
      <c r="Q389" s="1">
        <v>0</v>
      </c>
      <c r="S389" s="1">
        <v>72</v>
      </c>
      <c r="U389" s="1">
        <v>0</v>
      </c>
      <c r="W389" s="1">
        <v>0</v>
      </c>
      <c r="X389" s="1"/>
      <c r="Y389" s="117">
        <v>0</v>
      </c>
      <c r="AA389" s="117"/>
    </row>
    <row r="390" spans="1:27" x14ac:dyDescent="0.3">
      <c r="A390" t="s">
        <v>337</v>
      </c>
      <c r="C390" t="s">
        <v>338</v>
      </c>
      <c r="E390" s="1">
        <v>0</v>
      </c>
      <c r="G390" s="1">
        <v>1950.05</v>
      </c>
      <c r="I390" s="1">
        <v>0</v>
      </c>
      <c r="K390" s="1">
        <v>118.31</v>
      </c>
      <c r="L390" t="s">
        <v>584</v>
      </c>
      <c r="M390" s="1">
        <v>246.14</v>
      </c>
      <c r="O390" s="33">
        <v>3533.79</v>
      </c>
      <c r="P390" t="s">
        <v>584</v>
      </c>
      <c r="Q390" s="1">
        <v>9500</v>
      </c>
      <c r="S390" s="1">
        <v>6101.58</v>
      </c>
      <c r="T390" t="s">
        <v>584</v>
      </c>
      <c r="U390" s="1">
        <v>78.48</v>
      </c>
      <c r="W390" s="1">
        <v>37.01</v>
      </c>
      <c r="X390" s="1"/>
      <c r="Y390" s="117">
        <v>500</v>
      </c>
      <c r="AA390" s="117"/>
    </row>
    <row r="391" spans="1:27" x14ac:dyDescent="0.3">
      <c r="A391" t="s">
        <v>339</v>
      </c>
      <c r="C391" t="s">
        <v>340</v>
      </c>
      <c r="E391" s="1">
        <v>34575</v>
      </c>
      <c r="G391" s="1">
        <v>35027.21</v>
      </c>
      <c r="I391" s="1">
        <v>36350</v>
      </c>
      <c r="K391" s="1">
        <v>35820</v>
      </c>
      <c r="L391" t="s">
        <v>583</v>
      </c>
      <c r="M391" s="1">
        <v>36120</v>
      </c>
      <c r="O391" s="33">
        <v>36300</v>
      </c>
      <c r="P391" t="s">
        <v>583</v>
      </c>
      <c r="Q391" s="1">
        <v>37500</v>
      </c>
      <c r="S391" s="1">
        <v>36990</v>
      </c>
      <c r="T391" t="s">
        <v>583</v>
      </c>
      <c r="U391" s="1">
        <v>38597.760000000002</v>
      </c>
      <c r="W391" s="1">
        <v>40800</v>
      </c>
      <c r="X391" s="1"/>
      <c r="Y391" s="117">
        <v>40800</v>
      </c>
      <c r="AA391" s="117">
        <v>13600</v>
      </c>
    </row>
    <row r="392" spans="1:27" x14ac:dyDescent="0.3">
      <c r="A392" t="s">
        <v>341</v>
      </c>
      <c r="C392" t="s">
        <v>342</v>
      </c>
      <c r="E392" s="1">
        <v>545</v>
      </c>
      <c r="G392" s="1">
        <v>825</v>
      </c>
      <c r="I392" s="1">
        <v>150</v>
      </c>
      <c r="K392" s="1">
        <v>1537.5</v>
      </c>
      <c r="L392" t="s">
        <v>583</v>
      </c>
      <c r="M392" s="1">
        <v>1275</v>
      </c>
      <c r="O392" s="33">
        <v>1387.5</v>
      </c>
      <c r="P392" t="s">
        <v>583</v>
      </c>
      <c r="Q392" s="1">
        <v>1500</v>
      </c>
      <c r="S392" s="1">
        <v>1870</v>
      </c>
      <c r="T392" t="s">
        <v>583</v>
      </c>
      <c r="U392" s="1">
        <v>1705</v>
      </c>
      <c r="W392" s="1">
        <v>770</v>
      </c>
      <c r="X392" s="1"/>
      <c r="Y392" s="117">
        <v>330</v>
      </c>
      <c r="AA392" s="117">
        <v>110</v>
      </c>
    </row>
    <row r="393" spans="1:27" x14ac:dyDescent="0.3">
      <c r="A393" t="s">
        <v>343</v>
      </c>
      <c r="C393" t="s">
        <v>344</v>
      </c>
      <c r="E393" s="1">
        <v>10737.75</v>
      </c>
      <c r="G393" s="1">
        <v>11182.28</v>
      </c>
      <c r="I393" s="1">
        <v>12352.57</v>
      </c>
      <c r="K393" s="1">
        <v>12045.63</v>
      </c>
      <c r="L393" t="s">
        <v>583</v>
      </c>
      <c r="M393" s="1">
        <v>13007.85</v>
      </c>
      <c r="O393" s="33">
        <v>13716.29</v>
      </c>
      <c r="P393" t="s">
        <v>583</v>
      </c>
      <c r="Q393" s="1">
        <v>15000</v>
      </c>
      <c r="S393" s="1">
        <v>13930.6</v>
      </c>
      <c r="T393" t="s">
        <v>583</v>
      </c>
      <c r="U393" s="1">
        <v>13220.88</v>
      </c>
      <c r="W393" s="1">
        <v>9272.85</v>
      </c>
      <c r="X393" s="1"/>
      <c r="Y393" s="117">
        <v>8500</v>
      </c>
      <c r="AA393" s="117">
        <v>3198.24</v>
      </c>
    </row>
    <row r="394" spans="1:27" x14ac:dyDescent="0.3">
      <c r="A394" t="s">
        <v>345</v>
      </c>
      <c r="C394" t="s">
        <v>671</v>
      </c>
      <c r="E394" s="1">
        <v>131.59</v>
      </c>
      <c r="G394" s="1">
        <v>175.82</v>
      </c>
      <c r="I394" s="1">
        <v>35.85</v>
      </c>
      <c r="K394" s="1">
        <v>392.58</v>
      </c>
      <c r="L394" t="s">
        <v>583</v>
      </c>
      <c r="M394" s="1">
        <v>337.72</v>
      </c>
      <c r="O394" s="33">
        <v>375.34</v>
      </c>
      <c r="P394" t="s">
        <v>583</v>
      </c>
      <c r="Q394" s="1">
        <v>400</v>
      </c>
      <c r="S394" s="1">
        <v>502.44</v>
      </c>
      <c r="T394" t="s">
        <v>583</v>
      </c>
      <c r="U394" s="1">
        <v>431.12</v>
      </c>
      <c r="W394" s="1">
        <v>185.41</v>
      </c>
      <c r="X394" s="1"/>
      <c r="Y394" s="117">
        <v>70</v>
      </c>
      <c r="AA394" s="117">
        <v>26.84</v>
      </c>
    </row>
    <row r="395" spans="1:27" x14ac:dyDescent="0.3">
      <c r="A395" t="s">
        <v>1393</v>
      </c>
      <c r="C395" t="s">
        <v>1166</v>
      </c>
      <c r="E395" s="1"/>
      <c r="G395" s="1"/>
      <c r="I395" s="1"/>
      <c r="K395" s="1"/>
      <c r="M395" s="1"/>
      <c r="O395" s="33"/>
      <c r="Q395" s="1"/>
      <c r="S395" s="1"/>
      <c r="U395" s="1">
        <v>1611.03</v>
      </c>
      <c r="W395" s="1">
        <v>6521.7</v>
      </c>
      <c r="X395" s="1"/>
      <c r="Y395" s="117">
        <v>6720</v>
      </c>
      <c r="AA395" s="117">
        <v>2251.48</v>
      </c>
    </row>
    <row r="396" spans="1:27" x14ac:dyDescent="0.3">
      <c r="A396" t="s">
        <v>346</v>
      </c>
      <c r="C396" t="s">
        <v>347</v>
      </c>
      <c r="E396" s="1">
        <v>1229</v>
      </c>
      <c r="G396" s="1">
        <v>671.23</v>
      </c>
      <c r="I396" s="1">
        <v>701</v>
      </c>
      <c r="K396" s="1">
        <v>1164.76</v>
      </c>
      <c r="L396" t="s">
        <v>585</v>
      </c>
      <c r="M396" s="1">
        <v>2427.36</v>
      </c>
      <c r="O396" s="33">
        <v>1552.62</v>
      </c>
      <c r="P396" t="s">
        <v>585</v>
      </c>
      <c r="Q396" s="1">
        <v>3000</v>
      </c>
      <c r="S396" s="1">
        <v>1998.6</v>
      </c>
      <c r="T396" t="s">
        <v>585</v>
      </c>
      <c r="U396" s="1">
        <v>1895.5</v>
      </c>
      <c r="W396" s="1">
        <v>0</v>
      </c>
      <c r="X396" s="1"/>
      <c r="Y396" s="117">
        <v>3000</v>
      </c>
      <c r="AA396" s="117"/>
    </row>
    <row r="397" spans="1:27" x14ac:dyDescent="0.3">
      <c r="A397" t="s">
        <v>348</v>
      </c>
      <c r="C397" t="s">
        <v>349</v>
      </c>
      <c r="E397" s="1">
        <v>1480.8</v>
      </c>
      <c r="G397" s="1">
        <v>245.2</v>
      </c>
      <c r="I397" s="1">
        <v>448.77</v>
      </c>
      <c r="K397" s="1">
        <v>1234.76</v>
      </c>
      <c r="L397" t="s">
        <v>584</v>
      </c>
      <c r="M397" s="1">
        <v>4735.38</v>
      </c>
      <c r="O397" s="33">
        <v>2493.89</v>
      </c>
      <c r="P397" t="s">
        <v>584</v>
      </c>
      <c r="Q397" s="1">
        <v>3000</v>
      </c>
      <c r="S397" s="1">
        <v>3199.33</v>
      </c>
      <c r="T397" t="s">
        <v>584</v>
      </c>
      <c r="U397" s="1">
        <v>296.85000000000002</v>
      </c>
      <c r="W397" s="1">
        <v>0</v>
      </c>
      <c r="X397" s="1"/>
      <c r="Y397" s="117">
        <v>1500</v>
      </c>
      <c r="AA397" s="117"/>
    </row>
    <row r="398" spans="1:27" x14ac:dyDescent="0.3">
      <c r="A398" t="s">
        <v>1313</v>
      </c>
      <c r="C398" t="s">
        <v>1258</v>
      </c>
      <c r="E398" s="1"/>
      <c r="G398" s="1"/>
      <c r="I398" s="1"/>
      <c r="K398" s="1"/>
      <c r="M398" s="1"/>
      <c r="O398" s="33"/>
      <c r="Q398" s="1"/>
      <c r="S398" s="1"/>
      <c r="U398" s="1">
        <v>500</v>
      </c>
      <c r="W398" s="1">
        <v>420</v>
      </c>
      <c r="X398" s="1"/>
      <c r="Y398" s="117"/>
      <c r="AA398" s="117"/>
    </row>
    <row r="399" spans="1:27" x14ac:dyDescent="0.3">
      <c r="A399" t="s">
        <v>350</v>
      </c>
      <c r="C399" t="s">
        <v>351</v>
      </c>
      <c r="E399" s="1">
        <v>29275</v>
      </c>
      <c r="G399" s="1">
        <v>30100</v>
      </c>
      <c r="I399" s="1">
        <v>31250</v>
      </c>
      <c r="K399" s="1">
        <v>28850</v>
      </c>
      <c r="L399" t="s">
        <v>583</v>
      </c>
      <c r="M399" s="1">
        <v>29150</v>
      </c>
      <c r="O399" s="33">
        <v>29450</v>
      </c>
      <c r="P399" t="s">
        <v>583</v>
      </c>
      <c r="Q399" s="1">
        <v>30300</v>
      </c>
      <c r="S399" s="1">
        <v>30300</v>
      </c>
      <c r="T399" t="s">
        <v>583</v>
      </c>
      <c r="U399" s="1">
        <v>31200</v>
      </c>
      <c r="W399" s="1">
        <v>31601.25</v>
      </c>
      <c r="X399" s="1"/>
      <c r="Y399" s="117">
        <v>33000</v>
      </c>
      <c r="AA399" s="117">
        <v>11000</v>
      </c>
    </row>
    <row r="400" spans="1:27" x14ac:dyDescent="0.3">
      <c r="A400" t="s">
        <v>352</v>
      </c>
      <c r="C400" t="s">
        <v>669</v>
      </c>
      <c r="E400" s="1">
        <v>1042.5</v>
      </c>
      <c r="G400" s="1">
        <v>900</v>
      </c>
      <c r="I400" s="1">
        <v>1087.5</v>
      </c>
      <c r="K400" s="1">
        <v>1387.5</v>
      </c>
      <c r="L400" t="s">
        <v>583</v>
      </c>
      <c r="M400" s="1">
        <v>1762.5</v>
      </c>
      <c r="O400" s="33">
        <v>1500</v>
      </c>
      <c r="P400" t="s">
        <v>583</v>
      </c>
      <c r="Q400" s="1">
        <v>1000</v>
      </c>
      <c r="S400" s="1">
        <v>1785</v>
      </c>
      <c r="T400" t="s">
        <v>583</v>
      </c>
      <c r="U400" s="1">
        <v>1155</v>
      </c>
      <c r="W400" s="1">
        <v>880</v>
      </c>
      <c r="X400" s="1"/>
      <c r="Y400" s="117">
        <v>330</v>
      </c>
      <c r="AA400" s="117">
        <v>165</v>
      </c>
    </row>
    <row r="401" spans="1:27" x14ac:dyDescent="0.3">
      <c r="A401" t="s">
        <v>353</v>
      </c>
      <c r="C401" t="s">
        <v>354</v>
      </c>
      <c r="E401" s="1">
        <v>9277.67</v>
      </c>
      <c r="G401" s="1">
        <v>10736.98</v>
      </c>
      <c r="I401" s="1">
        <v>10710.57</v>
      </c>
      <c r="K401" s="1">
        <v>14989.51</v>
      </c>
      <c r="L401" t="s">
        <v>583</v>
      </c>
      <c r="M401" s="1">
        <v>13024.6</v>
      </c>
      <c r="O401" s="33">
        <v>13743</v>
      </c>
      <c r="P401" t="s">
        <v>583</v>
      </c>
      <c r="Q401" s="1">
        <v>15000</v>
      </c>
      <c r="S401" s="1">
        <v>13251.81</v>
      </c>
      <c r="T401" t="s">
        <v>583</v>
      </c>
      <c r="U401" s="1">
        <v>12250.88</v>
      </c>
      <c r="W401" s="1">
        <v>7081.18</v>
      </c>
      <c r="X401" s="1"/>
      <c r="Y401" s="117">
        <v>7000</v>
      </c>
      <c r="AA401" s="117">
        <v>2609.81</v>
      </c>
    </row>
    <row r="402" spans="1:27" x14ac:dyDescent="0.3">
      <c r="A402" t="s">
        <v>355</v>
      </c>
      <c r="C402" t="s">
        <v>670</v>
      </c>
      <c r="E402" s="1">
        <v>252.67</v>
      </c>
      <c r="G402" s="1">
        <v>192.89</v>
      </c>
      <c r="I402" s="1">
        <v>252.07</v>
      </c>
      <c r="K402" s="1">
        <v>357.03</v>
      </c>
      <c r="L402" t="s">
        <v>583</v>
      </c>
      <c r="M402" s="1">
        <v>469.14</v>
      </c>
      <c r="O402" s="33">
        <v>403.32</v>
      </c>
      <c r="P402" t="s">
        <v>583</v>
      </c>
      <c r="Q402" s="1">
        <v>400</v>
      </c>
      <c r="S402" s="1">
        <v>462.81</v>
      </c>
      <c r="T402" t="s">
        <v>583</v>
      </c>
      <c r="U402" s="1">
        <v>293.81</v>
      </c>
      <c r="W402" s="1">
        <v>219.66</v>
      </c>
      <c r="X402" s="1"/>
      <c r="Y402" s="117">
        <v>70</v>
      </c>
      <c r="AA402" s="117">
        <v>43.6</v>
      </c>
    </row>
    <row r="403" spans="1:27" x14ac:dyDescent="0.3">
      <c r="A403" t="s">
        <v>1392</v>
      </c>
      <c r="C403" t="s">
        <v>1167</v>
      </c>
      <c r="E403" s="1"/>
      <c r="G403" s="1"/>
      <c r="I403" s="1"/>
      <c r="K403" s="1"/>
      <c r="M403" s="1"/>
      <c r="O403" s="33"/>
      <c r="Q403" s="1"/>
      <c r="S403" s="1"/>
      <c r="U403" s="1">
        <v>1611.03</v>
      </c>
      <c r="W403" s="1">
        <v>6521.7</v>
      </c>
      <c r="X403" s="1"/>
      <c r="Y403" s="117">
        <v>6720</v>
      </c>
      <c r="AA403" s="117">
        <v>2251.48</v>
      </c>
    </row>
    <row r="404" spans="1:27" x14ac:dyDescent="0.3">
      <c r="A404" t="s">
        <v>469</v>
      </c>
      <c r="C404" t="s">
        <v>470</v>
      </c>
      <c r="E404" s="1">
        <v>605.38</v>
      </c>
      <c r="G404" s="1">
        <v>0</v>
      </c>
      <c r="I404" s="1">
        <v>0</v>
      </c>
      <c r="K404" s="1">
        <v>0</v>
      </c>
      <c r="M404" s="1">
        <v>0</v>
      </c>
      <c r="O404" s="33">
        <v>0</v>
      </c>
      <c r="Q404" s="1">
        <v>0</v>
      </c>
      <c r="S404" s="1">
        <v>0</v>
      </c>
      <c r="U404" s="1">
        <v>0</v>
      </c>
      <c r="W404" s="1">
        <v>0</v>
      </c>
      <c r="X404" s="1"/>
      <c r="Y404" s="117">
        <v>0</v>
      </c>
      <c r="AA404" s="117" t="s">
        <v>643</v>
      </c>
    </row>
    <row r="405" spans="1:27" x14ac:dyDescent="0.3">
      <c r="A405" t="s">
        <v>511</v>
      </c>
      <c r="C405" t="s">
        <v>512</v>
      </c>
      <c r="E405" s="1"/>
      <c r="G405" s="1"/>
      <c r="I405" s="1">
        <v>93.17</v>
      </c>
      <c r="K405" s="1">
        <v>73.55</v>
      </c>
      <c r="L405" t="s">
        <v>584</v>
      </c>
      <c r="M405" s="1">
        <v>630.78</v>
      </c>
      <c r="O405" s="33">
        <v>815.01</v>
      </c>
      <c r="P405" t="s">
        <v>584</v>
      </c>
      <c r="Q405" s="1">
        <v>1500</v>
      </c>
      <c r="S405" s="1">
        <v>2344.75</v>
      </c>
      <c r="T405" t="s">
        <v>584</v>
      </c>
      <c r="U405" s="1">
        <v>0</v>
      </c>
      <c r="W405" s="1">
        <v>275</v>
      </c>
      <c r="X405" s="1"/>
      <c r="Y405" s="117">
        <v>500</v>
      </c>
      <c r="AA405" s="117">
        <v>74.47</v>
      </c>
    </row>
    <row r="406" spans="1:27" x14ac:dyDescent="0.3">
      <c r="A406" t="s">
        <v>588</v>
      </c>
      <c r="C406" t="s">
        <v>614</v>
      </c>
      <c r="E406" s="1">
        <v>0</v>
      </c>
      <c r="G406" s="1">
        <v>0</v>
      </c>
      <c r="I406" s="1">
        <v>0</v>
      </c>
      <c r="K406" s="1">
        <v>9742.0300000000007</v>
      </c>
      <c r="L406" t="s">
        <v>584</v>
      </c>
      <c r="M406" s="1">
        <v>0</v>
      </c>
      <c r="O406" s="33"/>
      <c r="P406" t="s">
        <v>584</v>
      </c>
      <c r="Q406" s="1">
        <v>10000</v>
      </c>
      <c r="S406" s="1">
        <v>5917.46</v>
      </c>
      <c r="T406" t="s">
        <v>584</v>
      </c>
      <c r="U406" s="1">
        <v>0</v>
      </c>
      <c r="W406" s="1">
        <v>0</v>
      </c>
      <c r="X406" s="1"/>
      <c r="Y406" s="117">
        <v>4082.54</v>
      </c>
      <c r="AA406" s="117">
        <v>285.2</v>
      </c>
    </row>
    <row r="407" spans="1:27" x14ac:dyDescent="0.3">
      <c r="A407" t="s">
        <v>639</v>
      </c>
      <c r="C407" t="s">
        <v>514</v>
      </c>
      <c r="E407" s="1"/>
      <c r="G407" s="1"/>
      <c r="I407" s="1">
        <v>4583.34</v>
      </c>
      <c r="K407" s="1">
        <v>105000</v>
      </c>
      <c r="L407" t="s">
        <v>583</v>
      </c>
      <c r="M407" s="1">
        <v>105000</v>
      </c>
      <c r="O407" s="33">
        <v>85000</v>
      </c>
      <c r="P407" t="s">
        <v>583</v>
      </c>
      <c r="Q407" s="1">
        <v>85000</v>
      </c>
      <c r="S407" s="1">
        <v>85000</v>
      </c>
      <c r="T407" t="s">
        <v>583</v>
      </c>
      <c r="U407" s="1">
        <v>85000</v>
      </c>
      <c r="W407" s="1">
        <v>90300</v>
      </c>
      <c r="X407" s="1"/>
      <c r="Y407" s="117">
        <v>90300</v>
      </c>
      <c r="AA407" s="117">
        <v>45150</v>
      </c>
    </row>
    <row r="408" spans="1:27" x14ac:dyDescent="0.3">
      <c r="A408" t="s">
        <v>830</v>
      </c>
      <c r="C408" t="s">
        <v>825</v>
      </c>
      <c r="E408" s="1"/>
      <c r="G408" s="1"/>
      <c r="I408" s="1"/>
      <c r="K408" s="1"/>
      <c r="M408" s="1"/>
      <c r="O408" s="33"/>
      <c r="Q408" s="1"/>
      <c r="S408" s="1">
        <v>1760</v>
      </c>
      <c r="U408" s="1"/>
      <c r="W408" s="1"/>
      <c r="X408" s="1"/>
      <c r="Y408" s="117">
        <v>0</v>
      </c>
      <c r="AA408" s="117"/>
    </row>
    <row r="409" spans="1:27" x14ac:dyDescent="0.3">
      <c r="A409" t="s">
        <v>513</v>
      </c>
      <c r="C409" t="s">
        <v>638</v>
      </c>
      <c r="E409" s="1"/>
      <c r="G409" s="1"/>
      <c r="I409" s="1"/>
      <c r="K409" s="1"/>
      <c r="M409" s="1"/>
      <c r="O409" s="33">
        <v>1975</v>
      </c>
      <c r="P409" t="s">
        <v>583</v>
      </c>
      <c r="Q409" s="1">
        <v>2500</v>
      </c>
      <c r="S409" s="1">
        <v>1995</v>
      </c>
      <c r="T409" t="s">
        <v>583</v>
      </c>
      <c r="U409" s="1">
        <v>0</v>
      </c>
      <c r="W409" s="1">
        <v>0</v>
      </c>
      <c r="X409" s="1"/>
      <c r="Y409" s="117">
        <v>0</v>
      </c>
      <c r="AA409" s="117"/>
    </row>
    <row r="410" spans="1:27" x14ac:dyDescent="0.3">
      <c r="A410" t="s">
        <v>356</v>
      </c>
      <c r="C410" t="s">
        <v>357</v>
      </c>
      <c r="E410" s="1">
        <v>0</v>
      </c>
      <c r="G410" s="1">
        <v>150.82</v>
      </c>
      <c r="I410" s="1">
        <v>0</v>
      </c>
      <c r="K410" s="1">
        <v>0</v>
      </c>
      <c r="M410" s="1">
        <v>5764.68</v>
      </c>
      <c r="O410" s="33">
        <v>0</v>
      </c>
      <c r="Q410" s="1">
        <v>0</v>
      </c>
      <c r="S410" s="1">
        <v>354.64</v>
      </c>
      <c r="U410" s="1">
        <v>25.52</v>
      </c>
      <c r="W410" s="1">
        <v>0</v>
      </c>
      <c r="X410" s="1"/>
      <c r="Y410" s="117">
        <v>2000</v>
      </c>
      <c r="AA410" s="117"/>
    </row>
    <row r="411" spans="1:27" x14ac:dyDescent="0.3">
      <c r="A411" t="s">
        <v>358</v>
      </c>
      <c r="C411" t="s">
        <v>642</v>
      </c>
      <c r="E411" s="1">
        <v>5725.31</v>
      </c>
      <c r="G411" s="1">
        <v>13235.45</v>
      </c>
      <c r="I411" s="1">
        <v>12316.17</v>
      </c>
      <c r="K411" s="10">
        <v>24453.64</v>
      </c>
      <c r="L411" t="s">
        <v>583</v>
      </c>
      <c r="M411" s="1">
        <v>26353.25</v>
      </c>
      <c r="O411" s="33">
        <v>21475.73</v>
      </c>
      <c r="P411" t="s">
        <v>583</v>
      </c>
      <c r="Q411" s="1">
        <v>30000</v>
      </c>
      <c r="S411" s="1">
        <v>23194.28</v>
      </c>
      <c r="T411" t="s">
        <v>583</v>
      </c>
      <c r="U411" s="1">
        <v>33969.35</v>
      </c>
      <c r="W411" s="1">
        <v>20038.25</v>
      </c>
      <c r="X411" s="1"/>
      <c r="Y411" s="117">
        <v>20000</v>
      </c>
      <c r="AA411" s="117">
        <v>10258.41</v>
      </c>
    </row>
    <row r="412" spans="1:27" x14ac:dyDescent="0.3">
      <c r="A412" t="s">
        <v>640</v>
      </c>
      <c r="C412" t="s">
        <v>641</v>
      </c>
      <c r="E412" s="1"/>
      <c r="G412" s="1"/>
      <c r="I412" s="1"/>
      <c r="K412" s="10"/>
      <c r="M412" s="1"/>
      <c r="O412" s="33">
        <v>631.14</v>
      </c>
      <c r="P412" t="s">
        <v>583</v>
      </c>
      <c r="Q412" s="1">
        <v>1000</v>
      </c>
      <c r="S412" s="1">
        <v>643.72</v>
      </c>
      <c r="T412" t="s">
        <v>583</v>
      </c>
      <c r="U412" s="1">
        <v>0</v>
      </c>
      <c r="W412" s="1">
        <v>0</v>
      </c>
      <c r="X412" s="1"/>
      <c r="Y412" s="117">
        <v>0</v>
      </c>
      <c r="AA412" s="117"/>
    </row>
    <row r="413" spans="1:27" x14ac:dyDescent="0.3">
      <c r="A413" t="s">
        <v>1429</v>
      </c>
      <c r="C413" t="s">
        <v>1168</v>
      </c>
      <c r="E413" s="1"/>
      <c r="G413" s="1"/>
      <c r="I413" s="1"/>
      <c r="K413" s="10"/>
      <c r="M413" s="1"/>
      <c r="O413" s="33"/>
      <c r="Q413" s="1"/>
      <c r="S413" s="1"/>
      <c r="U413" s="1">
        <v>1156.8800000000001</v>
      </c>
      <c r="W413" s="1">
        <v>13899.71</v>
      </c>
      <c r="X413" s="1"/>
      <c r="Y413" s="117">
        <v>15000</v>
      </c>
      <c r="AA413" s="117">
        <v>7313.18</v>
      </c>
    </row>
    <row r="414" spans="1:27" x14ac:dyDescent="0.3">
      <c r="A414" t="s">
        <v>1314</v>
      </c>
      <c r="C414" t="s">
        <v>1315</v>
      </c>
      <c r="E414" s="1"/>
      <c r="G414" s="1"/>
      <c r="I414" s="1"/>
      <c r="K414" s="10"/>
      <c r="M414" s="1"/>
      <c r="O414" s="33"/>
      <c r="Q414" s="1"/>
      <c r="S414" s="1"/>
      <c r="U414" s="1"/>
      <c r="W414" s="1">
        <v>2229.9699999999998</v>
      </c>
      <c r="X414" s="1"/>
      <c r="Y414" s="117"/>
      <c r="AA414" s="117"/>
    </row>
    <row r="415" spans="1:27" x14ac:dyDescent="0.3">
      <c r="A415" t="s">
        <v>359</v>
      </c>
      <c r="C415" t="s">
        <v>360</v>
      </c>
      <c r="E415" s="1">
        <v>81086.539999999994</v>
      </c>
      <c r="G415" s="1">
        <v>88790.92</v>
      </c>
      <c r="I415" s="1">
        <v>86653.17</v>
      </c>
      <c r="K415" s="1">
        <v>0</v>
      </c>
      <c r="M415" s="1">
        <v>75000</v>
      </c>
      <c r="O415" s="33">
        <v>0</v>
      </c>
      <c r="P415" t="s">
        <v>585</v>
      </c>
      <c r="Q415" s="1">
        <v>0</v>
      </c>
      <c r="S415" s="1">
        <v>0</v>
      </c>
      <c r="T415" t="s">
        <v>585</v>
      </c>
      <c r="U415" s="1">
        <v>2196.42</v>
      </c>
      <c r="W415" s="1">
        <v>0</v>
      </c>
      <c r="X415" s="1"/>
      <c r="Y415" s="117">
        <v>0</v>
      </c>
      <c r="AA415" s="117">
        <v>55000</v>
      </c>
    </row>
    <row r="416" spans="1:27" x14ac:dyDescent="0.3">
      <c r="A416" t="s">
        <v>361</v>
      </c>
      <c r="C416" t="s">
        <v>625</v>
      </c>
      <c r="E416" s="1">
        <v>14035.41</v>
      </c>
      <c r="G416" s="1">
        <v>851.5</v>
      </c>
      <c r="I416" s="1">
        <v>211.36</v>
      </c>
      <c r="K416" s="11">
        <v>0</v>
      </c>
      <c r="L416" t="s">
        <v>585</v>
      </c>
      <c r="M416" s="1">
        <v>0</v>
      </c>
      <c r="O416" s="33">
        <v>78.5</v>
      </c>
      <c r="P416" t="s">
        <v>585</v>
      </c>
      <c r="Q416" s="1">
        <v>500</v>
      </c>
      <c r="S416" s="1">
        <v>164.5</v>
      </c>
      <c r="T416" t="s">
        <v>585</v>
      </c>
      <c r="U416" s="1">
        <v>49.5</v>
      </c>
      <c r="W416" s="1">
        <v>0</v>
      </c>
      <c r="X416" s="1"/>
      <c r="Y416" s="117">
        <v>500</v>
      </c>
      <c r="AA416" s="117"/>
    </row>
    <row r="417" spans="1:27" x14ac:dyDescent="0.3">
      <c r="A417" t="s">
        <v>362</v>
      </c>
      <c r="C417" t="s">
        <v>624</v>
      </c>
      <c r="E417" s="1">
        <v>2797.45</v>
      </c>
      <c r="G417" s="1">
        <v>4139.4399999999996</v>
      </c>
      <c r="I417" s="1">
        <v>5933.68</v>
      </c>
      <c r="K417" s="12">
        <v>3985.69</v>
      </c>
      <c r="L417" t="s">
        <v>585</v>
      </c>
      <c r="M417" s="1">
        <v>3097.52</v>
      </c>
      <c r="O417" s="33">
        <v>959.56</v>
      </c>
      <c r="P417" t="s">
        <v>585</v>
      </c>
      <c r="Q417" s="1">
        <v>6000</v>
      </c>
      <c r="S417" s="1">
        <v>3074.2</v>
      </c>
      <c r="T417" t="s">
        <v>585</v>
      </c>
      <c r="U417" s="1">
        <v>3887.73</v>
      </c>
      <c r="W417" s="1">
        <v>1494.64</v>
      </c>
      <c r="X417" s="1"/>
      <c r="Y417" s="117">
        <v>3000</v>
      </c>
      <c r="AA417" s="117"/>
    </row>
    <row r="418" spans="1:27" x14ac:dyDescent="0.3">
      <c r="A418" t="s">
        <v>363</v>
      </c>
      <c r="C418" t="s">
        <v>623</v>
      </c>
      <c r="E418" s="1">
        <v>1858.13</v>
      </c>
      <c r="G418" s="1">
        <v>955.36</v>
      </c>
      <c r="I418" s="1">
        <v>0</v>
      </c>
      <c r="K418" s="12">
        <v>1273.73</v>
      </c>
      <c r="L418" t="s">
        <v>585</v>
      </c>
      <c r="M418" s="1">
        <v>482.32</v>
      </c>
      <c r="O418" s="33">
        <v>2180.44</v>
      </c>
      <c r="P418" t="s">
        <v>585</v>
      </c>
      <c r="Q418" s="1">
        <v>2500</v>
      </c>
      <c r="S418" s="1">
        <v>274.77</v>
      </c>
      <c r="T418" t="s">
        <v>585</v>
      </c>
      <c r="U418" s="120">
        <v>2746.03</v>
      </c>
      <c r="W418" s="1">
        <v>270.02</v>
      </c>
      <c r="X418" s="1"/>
      <c r="Y418" s="117">
        <v>2500</v>
      </c>
      <c r="AA418" s="117">
        <v>25.98</v>
      </c>
    </row>
    <row r="419" spans="1:27" x14ac:dyDescent="0.3">
      <c r="A419" t="s">
        <v>1316</v>
      </c>
      <c r="C419" t="s">
        <v>1317</v>
      </c>
      <c r="E419" s="1"/>
      <c r="G419" s="1"/>
      <c r="I419" s="1"/>
      <c r="K419" s="12"/>
      <c r="M419" s="1"/>
      <c r="O419" s="33"/>
      <c r="Q419" s="1"/>
      <c r="S419" s="1"/>
      <c r="U419" s="120"/>
      <c r="W419" s="1">
        <v>19400</v>
      </c>
      <c r="X419" s="1"/>
      <c r="Y419" s="117"/>
      <c r="AA419" s="117"/>
    </row>
    <row r="420" spans="1:27" x14ac:dyDescent="0.3">
      <c r="A420" t="s">
        <v>1391</v>
      </c>
      <c r="C420" t="s">
        <v>1111</v>
      </c>
      <c r="E420" s="1"/>
      <c r="G420" s="1"/>
      <c r="I420" s="1"/>
      <c r="K420" s="12"/>
      <c r="M420" s="1"/>
      <c r="O420" s="33"/>
      <c r="Q420" s="1"/>
      <c r="S420" s="1"/>
      <c r="U420" s="49"/>
      <c r="W420" s="1">
        <v>0</v>
      </c>
      <c r="X420" s="1"/>
      <c r="Y420" s="117">
        <v>0</v>
      </c>
      <c r="AA420" s="117" t="s">
        <v>643</v>
      </c>
    </row>
    <row r="421" spans="1:27" x14ac:dyDescent="0.3">
      <c r="A421" t="s">
        <v>471</v>
      </c>
      <c r="C421" t="s">
        <v>626</v>
      </c>
      <c r="E421" s="1">
        <v>1151.0999999999999</v>
      </c>
      <c r="G421" s="1">
        <v>0</v>
      </c>
      <c r="I421" s="1">
        <v>0</v>
      </c>
      <c r="K421" s="11">
        <v>0</v>
      </c>
      <c r="M421" s="1">
        <v>0</v>
      </c>
      <c r="O421" s="33">
        <v>0</v>
      </c>
      <c r="Q421" s="1">
        <v>0</v>
      </c>
      <c r="S421" s="1">
        <v>0</v>
      </c>
      <c r="U421" s="1">
        <v>0</v>
      </c>
      <c r="W421" s="1">
        <v>0</v>
      </c>
      <c r="X421" s="1"/>
      <c r="Y421" s="117">
        <v>0</v>
      </c>
      <c r="AA421" s="117">
        <v>66.260000000000005</v>
      </c>
    </row>
    <row r="422" spans="1:27" x14ac:dyDescent="0.3">
      <c r="A422" t="s">
        <v>364</v>
      </c>
      <c r="C422" t="s">
        <v>365</v>
      </c>
      <c r="E422" s="1">
        <v>15319.57</v>
      </c>
      <c r="G422" s="1">
        <v>7428.54</v>
      </c>
      <c r="I422" s="1">
        <v>11110.16</v>
      </c>
      <c r="K422" s="12">
        <v>4791.5200000000004</v>
      </c>
      <c r="L422" t="s">
        <v>585</v>
      </c>
      <c r="M422" s="1">
        <v>5152.4799999999996</v>
      </c>
      <c r="O422" s="33">
        <v>8827.7199999999993</v>
      </c>
      <c r="P422" t="s">
        <v>585</v>
      </c>
      <c r="Q422" s="1">
        <v>10000</v>
      </c>
      <c r="S422" s="1">
        <v>8480.02</v>
      </c>
      <c r="T422" t="s">
        <v>585</v>
      </c>
      <c r="U422" s="1">
        <v>2862.98</v>
      </c>
      <c r="W422" s="1">
        <v>14616.76</v>
      </c>
      <c r="X422" s="1"/>
      <c r="Y422" s="117">
        <v>12000</v>
      </c>
      <c r="AA422" s="117">
        <v>9129.5</v>
      </c>
    </row>
    <row r="423" spans="1:27" x14ac:dyDescent="0.3">
      <c r="A423" t="s">
        <v>472</v>
      </c>
      <c r="C423" t="s">
        <v>473</v>
      </c>
      <c r="E423" s="1">
        <v>45</v>
      </c>
      <c r="G423" s="1">
        <v>0</v>
      </c>
      <c r="I423" s="1">
        <v>239.73</v>
      </c>
      <c r="K423" s="11">
        <v>450</v>
      </c>
      <c r="L423" t="s">
        <v>585</v>
      </c>
      <c r="M423" s="1">
        <v>0</v>
      </c>
      <c r="O423" s="33">
        <v>2430.64</v>
      </c>
      <c r="P423" t="s">
        <v>585</v>
      </c>
      <c r="Q423" s="1">
        <v>2500</v>
      </c>
      <c r="S423" s="1">
        <v>264.83999999999997</v>
      </c>
      <c r="T423" t="s">
        <v>585</v>
      </c>
      <c r="U423" s="1">
        <v>2684.87</v>
      </c>
      <c r="W423" s="1">
        <v>1877.19</v>
      </c>
      <c r="X423" s="1"/>
      <c r="Y423" s="117">
        <v>2500</v>
      </c>
      <c r="AA423" s="117">
        <v>1031.1600000000001</v>
      </c>
    </row>
    <row r="424" spans="1:27" x14ac:dyDescent="0.3">
      <c r="A424" t="s">
        <v>366</v>
      </c>
      <c r="C424" t="s">
        <v>367</v>
      </c>
      <c r="E424" s="1">
        <v>1211.4100000000001</v>
      </c>
      <c r="G424" s="1">
        <v>1258.3900000000001</v>
      </c>
      <c r="I424" s="1">
        <v>1299.98</v>
      </c>
      <c r="K424" s="1">
        <v>1663.33</v>
      </c>
      <c r="L424" t="s">
        <v>585</v>
      </c>
      <c r="M424" s="1">
        <v>2111.9899999999998</v>
      </c>
      <c r="O424" s="33">
        <v>1624</v>
      </c>
      <c r="P424" t="s">
        <v>585</v>
      </c>
      <c r="Q424" s="1">
        <v>2000</v>
      </c>
      <c r="S424" s="1">
        <v>1851.55</v>
      </c>
      <c r="T424" t="s">
        <v>585</v>
      </c>
      <c r="U424" s="120">
        <v>1772.25</v>
      </c>
      <c r="W424" s="1">
        <v>1824.3</v>
      </c>
      <c r="X424" s="1"/>
      <c r="Y424" s="117">
        <v>2500</v>
      </c>
      <c r="AA424" s="117">
        <v>118.12</v>
      </c>
    </row>
    <row r="425" spans="1:27" x14ac:dyDescent="0.3">
      <c r="A425" t="s">
        <v>474</v>
      </c>
      <c r="C425" t="s">
        <v>475</v>
      </c>
      <c r="E425" s="1">
        <v>867.59</v>
      </c>
      <c r="G425" s="1">
        <v>0</v>
      </c>
      <c r="I425" s="1">
        <v>146.05000000000001</v>
      </c>
      <c r="K425" s="1">
        <v>0</v>
      </c>
      <c r="L425" t="s">
        <v>585</v>
      </c>
      <c r="M425" s="1">
        <v>0</v>
      </c>
      <c r="O425" s="33">
        <v>5</v>
      </c>
      <c r="P425" t="s">
        <v>585</v>
      </c>
      <c r="Q425" s="1">
        <v>500</v>
      </c>
      <c r="S425" s="1">
        <v>0</v>
      </c>
      <c r="T425" t="s">
        <v>585</v>
      </c>
      <c r="U425" s="1">
        <v>0</v>
      </c>
      <c r="W425" s="1">
        <v>0</v>
      </c>
      <c r="X425" s="1"/>
      <c r="Y425" s="117">
        <v>500</v>
      </c>
      <c r="AA425" s="117"/>
    </row>
    <row r="426" spans="1:27" x14ac:dyDescent="0.3">
      <c r="A426" t="s">
        <v>368</v>
      </c>
      <c r="C426" t="s">
        <v>369</v>
      </c>
      <c r="E426" s="1">
        <v>60</v>
      </c>
      <c r="G426" s="1">
        <v>136.07</v>
      </c>
      <c r="I426" s="1">
        <v>80</v>
      </c>
      <c r="K426" s="1">
        <v>60</v>
      </c>
      <c r="L426" t="s">
        <v>585</v>
      </c>
      <c r="M426" s="1">
        <v>164.02</v>
      </c>
      <c r="O426" s="33">
        <v>60</v>
      </c>
      <c r="P426" t="s">
        <v>585</v>
      </c>
      <c r="Q426" s="1">
        <v>200</v>
      </c>
      <c r="S426" s="1">
        <v>70</v>
      </c>
      <c r="T426" t="s">
        <v>585</v>
      </c>
      <c r="U426" s="1">
        <v>176.51</v>
      </c>
      <c r="W426" s="1">
        <v>0</v>
      </c>
      <c r="X426" s="1"/>
      <c r="Y426" s="117">
        <v>200</v>
      </c>
      <c r="AA426" s="117"/>
    </row>
    <row r="427" spans="1:27" x14ac:dyDescent="0.3">
      <c r="A427" t="s">
        <v>370</v>
      </c>
      <c r="C427" t="s">
        <v>371</v>
      </c>
      <c r="E427" s="1">
        <v>98</v>
      </c>
      <c r="G427" s="1">
        <v>57.5</v>
      </c>
      <c r="I427" s="1">
        <v>705</v>
      </c>
      <c r="K427" s="11">
        <v>25193.33</v>
      </c>
      <c r="L427" t="s">
        <v>585</v>
      </c>
      <c r="M427" s="1">
        <v>40974.949999999997</v>
      </c>
      <c r="O427" s="33">
        <v>2203.13</v>
      </c>
      <c r="P427" t="s">
        <v>585</v>
      </c>
      <c r="Q427" s="1">
        <v>5000</v>
      </c>
      <c r="S427" s="1">
        <v>906.14</v>
      </c>
      <c r="T427" t="s">
        <v>585</v>
      </c>
      <c r="U427" s="1">
        <v>5833</v>
      </c>
      <c r="W427" s="1">
        <v>6393</v>
      </c>
      <c r="X427" s="1"/>
      <c r="Y427" s="117">
        <v>8000</v>
      </c>
      <c r="AA427" s="117">
        <v>4168.5</v>
      </c>
    </row>
    <row r="428" spans="1:27" x14ac:dyDescent="0.3">
      <c r="A428" t="s">
        <v>372</v>
      </c>
      <c r="C428" t="s">
        <v>373</v>
      </c>
      <c r="E428" s="1">
        <v>7200</v>
      </c>
      <c r="G428" s="1">
        <v>7470</v>
      </c>
      <c r="I428" s="1">
        <v>9019</v>
      </c>
      <c r="K428" s="12">
        <v>7600</v>
      </c>
      <c r="L428" t="s">
        <v>585</v>
      </c>
      <c r="M428" s="1">
        <v>8100</v>
      </c>
      <c r="O428" s="33">
        <v>8200</v>
      </c>
      <c r="P428" t="s">
        <v>585</v>
      </c>
      <c r="Q428" s="1">
        <v>8750</v>
      </c>
      <c r="S428" s="1">
        <v>8400</v>
      </c>
      <c r="T428" t="s">
        <v>585</v>
      </c>
      <c r="U428" s="1">
        <v>8900</v>
      </c>
      <c r="W428" s="1">
        <v>9100</v>
      </c>
      <c r="X428" s="1"/>
      <c r="Y428" s="117">
        <v>9500</v>
      </c>
      <c r="AA428" s="117">
        <v>9300</v>
      </c>
    </row>
    <row r="429" spans="1:27" x14ac:dyDescent="0.3">
      <c r="A429" t="s">
        <v>374</v>
      </c>
      <c r="C429" t="s">
        <v>375</v>
      </c>
      <c r="E429" s="1">
        <v>9772.64</v>
      </c>
      <c r="G429" s="1">
        <v>13503.07</v>
      </c>
      <c r="I429" s="1">
        <v>13344.89</v>
      </c>
      <c r="K429" s="11">
        <v>20859.68</v>
      </c>
      <c r="L429" t="s">
        <v>585</v>
      </c>
      <c r="M429" s="1">
        <v>28037.52</v>
      </c>
      <c r="O429" s="33">
        <v>16014.15</v>
      </c>
      <c r="P429" t="s">
        <v>585</v>
      </c>
      <c r="Q429" s="1">
        <v>30000</v>
      </c>
      <c r="S429" s="1">
        <v>17836.599999999999</v>
      </c>
      <c r="T429" t="s">
        <v>585</v>
      </c>
      <c r="U429" s="1">
        <v>28735.919999999998</v>
      </c>
      <c r="W429" s="1">
        <v>26179.200000000001</v>
      </c>
      <c r="X429" s="1"/>
      <c r="Y429" s="117">
        <v>30000</v>
      </c>
      <c r="AA429" s="117">
        <v>23420.99</v>
      </c>
    </row>
    <row r="430" spans="1:27" x14ac:dyDescent="0.3">
      <c r="A430" t="s">
        <v>376</v>
      </c>
      <c r="C430" t="s">
        <v>377</v>
      </c>
      <c r="E430" s="1">
        <v>2730.31</v>
      </c>
      <c r="G430" s="1">
        <v>3780.42</v>
      </c>
      <c r="I430" s="1">
        <v>2962.06</v>
      </c>
      <c r="K430" s="1">
        <v>6146.09</v>
      </c>
      <c r="L430" t="s">
        <v>585</v>
      </c>
      <c r="M430" s="1">
        <v>2665.41</v>
      </c>
      <c r="O430" s="33">
        <v>5616.75</v>
      </c>
      <c r="P430" t="s">
        <v>585</v>
      </c>
      <c r="Q430" s="1">
        <v>6500</v>
      </c>
      <c r="S430" s="1">
        <v>7985.04</v>
      </c>
      <c r="T430" t="s">
        <v>585</v>
      </c>
      <c r="U430" s="1">
        <v>11162.1</v>
      </c>
      <c r="W430" s="1">
        <v>23190.69</v>
      </c>
      <c r="X430" s="1"/>
      <c r="Y430" s="117">
        <v>12000</v>
      </c>
      <c r="AA430" s="117">
        <v>5095.54</v>
      </c>
    </row>
    <row r="431" spans="1:27" x14ac:dyDescent="0.3">
      <c r="A431" t="s">
        <v>378</v>
      </c>
      <c r="C431" t="s">
        <v>686</v>
      </c>
      <c r="E431" s="1">
        <v>6385.42</v>
      </c>
      <c r="G431" s="1">
        <v>4290.9799999999996</v>
      </c>
      <c r="I431" s="1">
        <v>7455.14</v>
      </c>
      <c r="K431" s="1">
        <v>5100.75</v>
      </c>
      <c r="L431" t="s">
        <v>585</v>
      </c>
      <c r="M431" s="1">
        <v>1711.52</v>
      </c>
      <c r="O431" s="33">
        <v>2771.33</v>
      </c>
      <c r="P431" t="s">
        <v>585</v>
      </c>
      <c r="Q431" s="1">
        <v>5000</v>
      </c>
      <c r="S431" s="1">
        <v>0</v>
      </c>
      <c r="T431" t="s">
        <v>585</v>
      </c>
      <c r="U431" s="1">
        <v>1044.17</v>
      </c>
      <c r="W431" s="1">
        <v>3893.4</v>
      </c>
      <c r="X431" s="1"/>
      <c r="Y431" s="117">
        <v>5000</v>
      </c>
      <c r="AA431" s="117">
        <v>200</v>
      </c>
    </row>
    <row r="432" spans="1:27" x14ac:dyDescent="0.3">
      <c r="A432" t="s">
        <v>379</v>
      </c>
      <c r="C432" t="s">
        <v>380</v>
      </c>
      <c r="E432" s="1">
        <v>57742</v>
      </c>
      <c r="G432" s="1">
        <v>54230.5</v>
      </c>
      <c r="I432" s="1">
        <v>52461.15</v>
      </c>
      <c r="K432" s="1">
        <v>66629.2</v>
      </c>
      <c r="L432" t="s">
        <v>585</v>
      </c>
      <c r="M432" s="1">
        <v>60113.85</v>
      </c>
      <c r="O432" s="33">
        <v>81075.02</v>
      </c>
      <c r="P432" t="s">
        <v>585</v>
      </c>
      <c r="Q432" s="1">
        <v>85000</v>
      </c>
      <c r="S432" s="1">
        <v>69597.5</v>
      </c>
      <c r="T432" t="s">
        <v>585</v>
      </c>
      <c r="U432" s="1">
        <v>64770.96</v>
      </c>
      <c r="W432" s="1">
        <v>67643.88</v>
      </c>
      <c r="X432" s="1"/>
      <c r="Y432" s="117">
        <v>75000</v>
      </c>
      <c r="AA432" s="117">
        <v>26756.25</v>
      </c>
    </row>
    <row r="433" spans="1:27" x14ac:dyDescent="0.3">
      <c r="A433" t="s">
        <v>381</v>
      </c>
      <c r="C433" t="s">
        <v>382</v>
      </c>
      <c r="E433" s="1">
        <v>0</v>
      </c>
      <c r="G433" s="1">
        <v>1608</v>
      </c>
      <c r="I433" s="1">
        <v>0</v>
      </c>
      <c r="K433" s="1">
        <v>0</v>
      </c>
      <c r="M433" s="1">
        <v>0</v>
      </c>
      <c r="O433" s="33">
        <v>0</v>
      </c>
      <c r="Q433" s="1">
        <v>0</v>
      </c>
      <c r="S433" s="1">
        <v>0</v>
      </c>
      <c r="U433" s="1">
        <v>0</v>
      </c>
      <c r="W433" s="1">
        <v>0</v>
      </c>
      <c r="X433" s="1"/>
      <c r="Y433" s="117">
        <v>0</v>
      </c>
      <c r="AA433" s="117"/>
    </row>
    <row r="434" spans="1:27" x14ac:dyDescent="0.3">
      <c r="A434" t="s">
        <v>383</v>
      </c>
      <c r="C434" t="s">
        <v>687</v>
      </c>
      <c r="E434" s="1">
        <v>2623.56</v>
      </c>
      <c r="G434" s="1">
        <v>1717.47</v>
      </c>
      <c r="I434" s="1">
        <v>1774.51</v>
      </c>
      <c r="K434" s="1">
        <v>2274.67</v>
      </c>
      <c r="L434" t="s">
        <v>585</v>
      </c>
      <c r="M434" s="1">
        <v>2697.86</v>
      </c>
      <c r="O434" s="33">
        <v>1610.81</v>
      </c>
      <c r="P434" t="s">
        <v>585</v>
      </c>
      <c r="Q434" s="1">
        <v>2500</v>
      </c>
      <c r="S434" s="1">
        <v>1941.3</v>
      </c>
      <c r="T434" t="s">
        <v>585</v>
      </c>
      <c r="U434" s="1">
        <v>5692.63</v>
      </c>
      <c r="W434" s="1">
        <v>1951.05</v>
      </c>
      <c r="X434" s="1"/>
      <c r="Y434" s="117">
        <v>2500</v>
      </c>
      <c r="AA434" s="117">
        <v>1490.45</v>
      </c>
    </row>
    <row r="435" spans="1:27" ht="16.5" customHeight="1" x14ac:dyDescent="0.3">
      <c r="A435" t="s">
        <v>384</v>
      </c>
      <c r="C435" t="s">
        <v>385</v>
      </c>
      <c r="E435" s="1">
        <v>1069.4100000000001</v>
      </c>
      <c r="G435" s="1">
        <v>669.55</v>
      </c>
      <c r="I435" s="1">
        <v>307.43</v>
      </c>
      <c r="K435" s="1">
        <v>607.19000000000005</v>
      </c>
      <c r="L435" t="s">
        <v>585</v>
      </c>
      <c r="M435" s="1">
        <v>804.05</v>
      </c>
      <c r="O435" s="33">
        <v>850.14</v>
      </c>
      <c r="P435" t="s">
        <v>585</v>
      </c>
      <c r="Q435" s="1">
        <v>1000</v>
      </c>
      <c r="S435" s="1">
        <v>636.79</v>
      </c>
      <c r="T435" t="s">
        <v>585</v>
      </c>
      <c r="U435" s="1">
        <v>1008.55</v>
      </c>
      <c r="W435" s="1">
        <v>537.64</v>
      </c>
      <c r="X435" s="1"/>
      <c r="Y435" s="117">
        <v>1000</v>
      </c>
      <c r="AA435" s="117">
        <v>211.5</v>
      </c>
    </row>
    <row r="436" spans="1:27" x14ac:dyDescent="0.3">
      <c r="A436" t="s">
        <v>386</v>
      </c>
      <c r="C436" t="s">
        <v>688</v>
      </c>
      <c r="E436" s="1">
        <v>150</v>
      </c>
      <c r="G436" s="1">
        <v>2784</v>
      </c>
      <c r="I436" s="1">
        <v>2804</v>
      </c>
      <c r="K436" s="1">
        <v>2794</v>
      </c>
      <c r="L436" t="s">
        <v>585</v>
      </c>
      <c r="M436" s="1">
        <v>3407.44</v>
      </c>
      <c r="O436" s="33">
        <v>3688</v>
      </c>
      <c r="P436" t="s">
        <v>585</v>
      </c>
      <c r="Q436" s="1">
        <v>4500</v>
      </c>
      <c r="S436" s="1">
        <v>3991.22</v>
      </c>
      <c r="T436" t="s">
        <v>585</v>
      </c>
      <c r="U436" s="1">
        <v>4124.8900000000003</v>
      </c>
      <c r="W436" s="1">
        <v>4116.5</v>
      </c>
      <c r="X436" s="1"/>
      <c r="Y436" s="117">
        <v>4500</v>
      </c>
      <c r="AA436" s="117">
        <v>4290</v>
      </c>
    </row>
    <row r="437" spans="1:27" x14ac:dyDescent="0.3">
      <c r="A437" t="s">
        <v>1373</v>
      </c>
      <c r="C437" t="s">
        <v>1374</v>
      </c>
      <c r="E437" s="1"/>
      <c r="G437" s="1"/>
      <c r="I437" s="1"/>
      <c r="K437" s="1"/>
      <c r="M437" s="1"/>
      <c r="O437" s="33"/>
      <c r="Q437" s="1"/>
      <c r="S437" s="1"/>
      <c r="U437" s="1"/>
      <c r="W437" s="1"/>
      <c r="X437" s="1"/>
      <c r="Y437" s="117"/>
      <c r="AA437" s="117">
        <v>8333.32</v>
      </c>
    </row>
    <row r="438" spans="1:27" x14ac:dyDescent="0.3">
      <c r="A438" t="s">
        <v>1375</v>
      </c>
      <c r="C438" t="s">
        <v>1376</v>
      </c>
      <c r="E438" s="1"/>
      <c r="G438" s="1"/>
      <c r="I438" s="1"/>
      <c r="K438" s="1"/>
      <c r="M438" s="1"/>
      <c r="O438" s="33"/>
      <c r="Q438" s="1"/>
      <c r="S438" s="1"/>
      <c r="U438" s="1"/>
      <c r="W438" s="1"/>
      <c r="X438" s="1"/>
      <c r="Y438" s="117"/>
      <c r="AA438" s="117">
        <v>1861.44</v>
      </c>
    </row>
    <row r="439" spans="1:27" x14ac:dyDescent="0.3">
      <c r="A439" t="s">
        <v>1377</v>
      </c>
      <c r="C439" t="s">
        <v>1378</v>
      </c>
      <c r="E439" s="1"/>
      <c r="G439" s="1"/>
      <c r="I439" s="1"/>
      <c r="K439" s="1"/>
      <c r="M439" s="1"/>
      <c r="O439" s="33"/>
      <c r="Q439" s="1"/>
      <c r="S439" s="1"/>
      <c r="U439" s="1"/>
      <c r="W439" s="1"/>
      <c r="X439" s="1"/>
      <c r="Y439" s="117"/>
      <c r="AA439" s="117"/>
    </row>
    <row r="440" spans="1:27" x14ac:dyDescent="0.3">
      <c r="A440" t="s">
        <v>387</v>
      </c>
      <c r="C440" t="s">
        <v>388</v>
      </c>
      <c r="E440" s="1">
        <v>19147.5</v>
      </c>
      <c r="G440" s="1">
        <v>22294.05</v>
      </c>
      <c r="I440" s="1">
        <v>22783</v>
      </c>
      <c r="K440" s="11">
        <v>23676.62</v>
      </c>
      <c r="L440" t="s">
        <v>583</v>
      </c>
      <c r="M440" s="1">
        <v>23812.5</v>
      </c>
      <c r="O440" s="33">
        <v>23772</v>
      </c>
      <c r="P440" t="s">
        <v>583</v>
      </c>
      <c r="Q440" s="1">
        <v>26000</v>
      </c>
      <c r="S440" s="1">
        <v>23227.5</v>
      </c>
      <c r="T440" t="s">
        <v>583</v>
      </c>
      <c r="U440" s="120">
        <v>46920</v>
      </c>
      <c r="W440" s="1">
        <v>47389</v>
      </c>
      <c r="X440" s="1"/>
      <c r="Y440" s="117">
        <v>48100</v>
      </c>
      <c r="AA440" s="117">
        <v>24049.99</v>
      </c>
    </row>
    <row r="441" spans="1:27" x14ac:dyDescent="0.3">
      <c r="A441" t="s">
        <v>476</v>
      </c>
      <c r="C441" t="s">
        <v>477</v>
      </c>
      <c r="E441" s="1">
        <v>958</v>
      </c>
      <c r="G441" s="1">
        <v>0</v>
      </c>
      <c r="I441" s="1">
        <v>0</v>
      </c>
      <c r="K441" s="11">
        <v>0</v>
      </c>
      <c r="M441" s="1">
        <v>0</v>
      </c>
      <c r="O441" s="33">
        <v>0</v>
      </c>
      <c r="Q441" s="1">
        <v>0</v>
      </c>
      <c r="S441" s="1">
        <v>1525</v>
      </c>
      <c r="U441" s="1">
        <v>0</v>
      </c>
      <c r="W441" s="1">
        <v>0</v>
      </c>
      <c r="X441" s="1"/>
      <c r="Y441" s="117">
        <v>0</v>
      </c>
      <c r="AA441" s="117"/>
    </row>
    <row r="442" spans="1:27" x14ac:dyDescent="0.3">
      <c r="A442" t="s">
        <v>389</v>
      </c>
      <c r="C442" t="s">
        <v>569</v>
      </c>
      <c r="E442" s="1">
        <v>9881.1200000000008</v>
      </c>
      <c r="G442" s="1">
        <v>10100.35</v>
      </c>
      <c r="I442" s="1">
        <v>10852.61</v>
      </c>
      <c r="K442" s="12">
        <v>11400.73</v>
      </c>
      <c r="L442" t="s">
        <v>583</v>
      </c>
      <c r="M442" s="1">
        <v>11382.5</v>
      </c>
      <c r="O442" s="33">
        <v>12669.93</v>
      </c>
      <c r="P442" t="s">
        <v>583</v>
      </c>
      <c r="Q442" s="1">
        <v>14000</v>
      </c>
      <c r="S442" s="1">
        <v>13515.94</v>
      </c>
      <c r="T442" t="s">
        <v>583</v>
      </c>
      <c r="U442" s="120">
        <v>20232.45</v>
      </c>
      <c r="W442" s="1">
        <v>10713.84</v>
      </c>
      <c r="X442" s="1"/>
      <c r="Y442" s="117">
        <v>10000</v>
      </c>
      <c r="AA442" s="117">
        <v>5588.08</v>
      </c>
    </row>
    <row r="443" spans="1:27" x14ac:dyDescent="0.3">
      <c r="A443" t="s">
        <v>1390</v>
      </c>
      <c r="C443" t="s">
        <v>1145</v>
      </c>
      <c r="E443" s="1"/>
      <c r="G443" s="1"/>
      <c r="I443" s="1"/>
      <c r="K443" s="12"/>
      <c r="M443" s="1"/>
      <c r="O443" s="33"/>
      <c r="Q443" s="1"/>
      <c r="S443" s="1"/>
      <c r="U443" s="120">
        <v>537.01</v>
      </c>
      <c r="W443" s="1">
        <v>6440.76</v>
      </c>
      <c r="X443" s="1"/>
      <c r="Y443" s="117">
        <v>6720</v>
      </c>
      <c r="AA443" s="117">
        <v>3260.34</v>
      </c>
    </row>
    <row r="444" spans="1:27" x14ac:dyDescent="0.3">
      <c r="A444" t="s">
        <v>1318</v>
      </c>
      <c r="C444" t="s">
        <v>1259</v>
      </c>
      <c r="E444" s="1"/>
      <c r="G444" s="1"/>
      <c r="I444" s="1"/>
      <c r="K444" s="12"/>
      <c r="M444" s="1"/>
      <c r="O444" s="33"/>
      <c r="Q444" s="1"/>
      <c r="S444" s="1"/>
      <c r="U444" s="120">
        <v>1212.43</v>
      </c>
      <c r="W444" s="1">
        <v>1170.28</v>
      </c>
      <c r="X444" s="1"/>
      <c r="Y444" s="117"/>
      <c r="AA444" s="117"/>
    </row>
    <row r="445" spans="1:27" x14ac:dyDescent="0.3">
      <c r="A445" t="s">
        <v>390</v>
      </c>
      <c r="C445" t="s">
        <v>570</v>
      </c>
      <c r="E445" s="1">
        <v>568</v>
      </c>
      <c r="G445" s="1">
        <v>1033.56</v>
      </c>
      <c r="I445" s="1">
        <v>528</v>
      </c>
      <c r="K445" s="12">
        <v>426.02</v>
      </c>
      <c r="L445" t="s">
        <v>585</v>
      </c>
      <c r="M445" s="1">
        <v>498.41</v>
      </c>
      <c r="O445" s="33">
        <v>210.8</v>
      </c>
      <c r="P445" t="s">
        <v>585</v>
      </c>
      <c r="Q445" s="1">
        <v>600</v>
      </c>
      <c r="S445" s="1">
        <v>357.72</v>
      </c>
      <c r="T445" t="s">
        <v>585</v>
      </c>
      <c r="U445" s="1">
        <v>252</v>
      </c>
      <c r="W445" s="1">
        <v>678</v>
      </c>
      <c r="X445" s="1"/>
      <c r="Y445" s="117">
        <v>600</v>
      </c>
      <c r="AA445" s="117">
        <v>50</v>
      </c>
    </row>
    <row r="446" spans="1:27" x14ac:dyDescent="0.3">
      <c r="A446" t="s">
        <v>391</v>
      </c>
      <c r="C446" t="s">
        <v>571</v>
      </c>
      <c r="E446" s="1">
        <v>392.12</v>
      </c>
      <c r="G446" s="1">
        <v>399.44</v>
      </c>
      <c r="I446" s="1">
        <v>377</v>
      </c>
      <c r="K446" s="12">
        <v>689.86</v>
      </c>
      <c r="L446" t="s">
        <v>585</v>
      </c>
      <c r="M446" s="1">
        <v>28.99</v>
      </c>
      <c r="O446" s="33">
        <v>925.75</v>
      </c>
      <c r="P446" t="s">
        <v>585</v>
      </c>
      <c r="Q446" s="1">
        <v>1000</v>
      </c>
      <c r="S446" s="1">
        <v>1355.54</v>
      </c>
      <c r="T446" t="s">
        <v>585</v>
      </c>
      <c r="U446" s="1">
        <v>298.79000000000002</v>
      </c>
      <c r="W446" s="1">
        <v>1872.12</v>
      </c>
      <c r="X446" s="1"/>
      <c r="Y446" s="117">
        <v>1000</v>
      </c>
      <c r="AA446" s="117">
        <v>573.38</v>
      </c>
    </row>
    <row r="447" spans="1:27" x14ac:dyDescent="0.3">
      <c r="A447" t="s">
        <v>644</v>
      </c>
      <c r="C447" t="s">
        <v>645</v>
      </c>
      <c r="E447" s="1"/>
      <c r="G447" s="1"/>
      <c r="I447" s="1"/>
      <c r="K447" s="19"/>
      <c r="M447" s="1"/>
      <c r="O447" s="33">
        <v>225</v>
      </c>
      <c r="Q447" s="1">
        <v>500</v>
      </c>
      <c r="S447" s="1">
        <v>225</v>
      </c>
      <c r="U447" s="1">
        <v>0</v>
      </c>
      <c r="W447" s="1">
        <v>0</v>
      </c>
      <c r="X447" s="1"/>
      <c r="Y447" s="117">
        <v>250</v>
      </c>
      <c r="AA447" s="117"/>
    </row>
    <row r="448" spans="1:27" x14ac:dyDescent="0.3">
      <c r="A448" t="s">
        <v>615</v>
      </c>
      <c r="C448" t="s">
        <v>616</v>
      </c>
      <c r="E448" s="1">
        <v>0</v>
      </c>
      <c r="G448" s="1">
        <v>0</v>
      </c>
      <c r="I448" s="1">
        <v>0</v>
      </c>
      <c r="K448" s="19">
        <v>2639.84</v>
      </c>
      <c r="M448" s="1">
        <v>2052.6999999999998</v>
      </c>
      <c r="O448" s="33">
        <v>2093.5</v>
      </c>
      <c r="P448" t="s">
        <v>585</v>
      </c>
      <c r="Q448" s="1">
        <v>2500</v>
      </c>
      <c r="S448" s="1">
        <v>2947.82</v>
      </c>
      <c r="T448" t="s">
        <v>585</v>
      </c>
      <c r="U448" s="1">
        <v>23532.43</v>
      </c>
      <c r="W448" s="1">
        <v>6507.02</v>
      </c>
      <c r="X448" s="1"/>
      <c r="Y448" s="117">
        <v>3000</v>
      </c>
      <c r="AA448" s="117"/>
    </row>
    <row r="449" spans="1:27" ht="15" thickBot="1" x14ac:dyDescent="0.35">
      <c r="A449" t="s">
        <v>392</v>
      </c>
      <c r="C449" t="s">
        <v>393</v>
      </c>
      <c r="E449" s="2">
        <v>0</v>
      </c>
      <c r="G449" s="2">
        <v>6272.8</v>
      </c>
      <c r="I449" s="2">
        <v>0</v>
      </c>
      <c r="K449" s="13">
        <v>0</v>
      </c>
      <c r="M449" s="2">
        <v>0</v>
      </c>
      <c r="O449" s="197">
        <v>0</v>
      </c>
      <c r="Q449" s="2">
        <v>0</v>
      </c>
      <c r="S449" s="2">
        <v>0</v>
      </c>
      <c r="U449" s="2">
        <v>0</v>
      </c>
      <c r="W449" s="2">
        <v>0</v>
      </c>
      <c r="X449" s="114"/>
      <c r="Y449" s="198"/>
      <c r="AA449" s="198"/>
    </row>
    <row r="450" spans="1:27" ht="15" thickBot="1" x14ac:dyDescent="0.35">
      <c r="A450" s="25"/>
      <c r="C450" s="25"/>
      <c r="E450" s="1"/>
      <c r="G450" s="1"/>
      <c r="I450" s="1"/>
      <c r="K450" s="1"/>
      <c r="M450" s="1"/>
      <c r="O450" s="196"/>
      <c r="Q450" s="1"/>
      <c r="S450" s="26"/>
      <c r="U450" s="26"/>
      <c r="W450" s="26"/>
      <c r="X450" s="26"/>
      <c r="Y450" s="117"/>
      <c r="AA450" s="117"/>
    </row>
    <row r="451" spans="1:27" ht="15" thickBot="1" x14ac:dyDescent="0.35">
      <c r="C451" t="s">
        <v>399</v>
      </c>
      <c r="E451" s="2">
        <f>SUM(E64:E450)</f>
        <v>1434343.8299999998</v>
      </c>
      <c r="G451" s="2">
        <f>SUM(G64:G450)</f>
        <v>1531697.7999999998</v>
      </c>
      <c r="I451" s="2">
        <f>SUM(I64:I450)</f>
        <v>1698882.0899999992</v>
      </c>
      <c r="K451" s="44">
        <f>SUM(K64:K450)</f>
        <v>1579191.5300000005</v>
      </c>
      <c r="L451" s="5"/>
      <c r="M451" s="44">
        <f>SUM(M64:M450)</f>
        <v>1691689.8299999998</v>
      </c>
      <c r="N451" s="5"/>
      <c r="O451" s="43">
        <f>SUM(O64:O450)</f>
        <v>1555064.3099999996</v>
      </c>
      <c r="P451" s="5"/>
      <c r="Q451" s="44">
        <f>SUM(Q64:Q450)</f>
        <v>1772303.12</v>
      </c>
      <c r="R451" s="5"/>
      <c r="S451" s="44">
        <f>SUM(S64:S450)</f>
        <v>1576349.3400000008</v>
      </c>
      <c r="T451" s="5"/>
      <c r="U451" s="44">
        <f>SUM(U64:U450)</f>
        <v>1886239.3499999996</v>
      </c>
      <c r="W451" s="44">
        <f>SUM(W64:W450)</f>
        <v>1943722.5999999999</v>
      </c>
      <c r="X451" s="122"/>
      <c r="Y451" s="184">
        <f>SUM(Y64:Y449)</f>
        <v>1889616.54</v>
      </c>
      <c r="AA451" s="184">
        <f>SUM(AA64:AA449)</f>
        <v>938239.3399999995</v>
      </c>
    </row>
    <row r="452" spans="1:27" x14ac:dyDescent="0.3">
      <c r="E452" s="1"/>
      <c r="G452" s="1"/>
      <c r="I452" s="1"/>
      <c r="K452" s="20"/>
      <c r="L452" s="5"/>
      <c r="M452" s="20"/>
      <c r="N452" s="5"/>
      <c r="O452" s="39"/>
      <c r="P452" s="5"/>
      <c r="Q452" s="20"/>
      <c r="R452" s="5"/>
      <c r="S452" s="20"/>
      <c r="T452" s="5"/>
      <c r="U452" s="20"/>
      <c r="W452" s="20"/>
      <c r="X452" s="20"/>
      <c r="Y452" s="117"/>
      <c r="AA452" s="117"/>
    </row>
    <row r="453" spans="1:27" ht="15" thickBot="1" x14ac:dyDescent="0.35">
      <c r="C453" t="s">
        <v>400</v>
      </c>
      <c r="E453" s="4">
        <f>E62-E451</f>
        <v>1498880.8000000005</v>
      </c>
      <c r="G453" s="4">
        <f>G62-G451</f>
        <v>1283125.6300000004</v>
      </c>
      <c r="I453" s="4">
        <f>I62-I451</f>
        <v>1070946.820000001</v>
      </c>
      <c r="K453" s="45">
        <f>K62-K451</f>
        <v>1281608.9899999991</v>
      </c>
      <c r="L453" s="5"/>
      <c r="M453" s="45">
        <f>M62-M451</f>
        <v>1445034.8299999994</v>
      </c>
      <c r="N453" s="5"/>
      <c r="O453" s="46">
        <f>O62-O451</f>
        <v>1669006.5800000005</v>
      </c>
      <c r="P453" s="5"/>
      <c r="Q453" s="45">
        <f>Q62-Q451</f>
        <v>1491615.9400000004</v>
      </c>
      <c r="R453" s="5"/>
      <c r="S453" s="45">
        <f>S62-S451</f>
        <v>1834212.1199999996</v>
      </c>
      <c r="T453" s="5"/>
      <c r="U453" s="45">
        <f>U62-U451</f>
        <v>1968591.6600000006</v>
      </c>
      <c r="W453" s="45">
        <f>W62-W451</f>
        <v>2477751.1799999997</v>
      </c>
      <c r="X453" s="123"/>
      <c r="Y453" s="45">
        <f>SUM(Y62- Y451)</f>
        <v>2463772.66</v>
      </c>
      <c r="AA453" s="185">
        <f>SUM(AA62-AA451)</f>
        <v>2236581.0700000008</v>
      </c>
    </row>
    <row r="454" spans="1:27" ht="15" thickTop="1" x14ac:dyDescent="0.3">
      <c r="G454" s="1"/>
      <c r="O454" s="36"/>
    </row>
    <row r="455" spans="1:27" x14ac:dyDescent="0.3">
      <c r="E455" t="s">
        <v>517</v>
      </c>
      <c r="G455" s="1" t="s">
        <v>516</v>
      </c>
      <c r="I455" t="s">
        <v>572</v>
      </c>
      <c r="K455" s="42" t="s">
        <v>837</v>
      </c>
      <c r="L455" s="42"/>
      <c r="M455" s="42" t="s">
        <v>836</v>
      </c>
      <c r="N455" s="42"/>
      <c r="O455" s="41" t="s">
        <v>835</v>
      </c>
      <c r="P455" s="42"/>
      <c r="Q455" s="42" t="s">
        <v>832</v>
      </c>
      <c r="R455" s="42"/>
      <c r="S455" s="42" t="s">
        <v>832</v>
      </c>
      <c r="T455" s="42"/>
      <c r="U455" s="42" t="s">
        <v>834</v>
      </c>
      <c r="W455" s="84">
        <v>44012</v>
      </c>
      <c r="X455" s="84"/>
      <c r="Y455" s="218">
        <v>44348</v>
      </c>
      <c r="AA455" s="42" t="s">
        <v>1379</v>
      </c>
    </row>
    <row r="456" spans="1:27" x14ac:dyDescent="0.3">
      <c r="G456" s="1"/>
      <c r="K456" s="85" t="s">
        <v>831</v>
      </c>
      <c r="M456" s="85" t="s">
        <v>831</v>
      </c>
      <c r="O456" s="86" t="s">
        <v>831</v>
      </c>
      <c r="Q456" s="85" t="s">
        <v>833</v>
      </c>
      <c r="S456" s="85" t="s">
        <v>831</v>
      </c>
      <c r="U456" s="85" t="s">
        <v>831</v>
      </c>
      <c r="W456" s="85" t="s">
        <v>831</v>
      </c>
      <c r="X456" s="85"/>
      <c r="Y456" s="24" t="s">
        <v>1389</v>
      </c>
      <c r="AA456" s="42" t="s">
        <v>818</v>
      </c>
    </row>
    <row r="457" spans="1:27" x14ac:dyDescent="0.3">
      <c r="G457" s="1"/>
    </row>
    <row r="458" spans="1:27" x14ac:dyDescent="0.3">
      <c r="G458" s="1"/>
    </row>
    <row r="459" spans="1:27" x14ac:dyDescent="0.3">
      <c r="G459" s="1"/>
    </row>
    <row r="460" spans="1:27" x14ac:dyDescent="0.3">
      <c r="G460" s="1"/>
    </row>
    <row r="461" spans="1:27" x14ac:dyDescent="0.3">
      <c r="G461" s="1"/>
    </row>
    <row r="462" spans="1:27" x14ac:dyDescent="0.3">
      <c r="G462" s="1"/>
    </row>
    <row r="463" spans="1:27" x14ac:dyDescent="0.3">
      <c r="G463" s="1"/>
    </row>
    <row r="464" spans="1:27" x14ac:dyDescent="0.3">
      <c r="G464" s="1"/>
    </row>
    <row r="465" spans="7:7" x14ac:dyDescent="0.3">
      <c r="G465" s="1"/>
    </row>
    <row r="466" spans="7:7" x14ac:dyDescent="0.3">
      <c r="G466" s="1"/>
    </row>
    <row r="467" spans="7:7" x14ac:dyDescent="0.3">
      <c r="G467" s="1"/>
    </row>
    <row r="468" spans="7:7" x14ac:dyDescent="0.3">
      <c r="G468" s="1"/>
    </row>
    <row r="469" spans="7:7" x14ac:dyDescent="0.3">
      <c r="G469" s="1"/>
    </row>
    <row r="470" spans="7:7" x14ac:dyDescent="0.3">
      <c r="G470" s="1"/>
    </row>
    <row r="471" spans="7:7" x14ac:dyDescent="0.3">
      <c r="G471" s="1"/>
    </row>
    <row r="472" spans="7:7" x14ac:dyDescent="0.3">
      <c r="G472" s="1"/>
    </row>
    <row r="473" spans="7:7" x14ac:dyDescent="0.3">
      <c r="G473" s="1"/>
    </row>
    <row r="474" spans="7:7" x14ac:dyDescent="0.3">
      <c r="G474" s="1"/>
    </row>
    <row r="475" spans="7:7" x14ac:dyDescent="0.3">
      <c r="G475" s="1"/>
    </row>
    <row r="476" spans="7:7" x14ac:dyDescent="0.3">
      <c r="G476" s="1"/>
    </row>
    <row r="477" spans="7:7" x14ac:dyDescent="0.3">
      <c r="G477" s="1"/>
    </row>
    <row r="478" spans="7:7" x14ac:dyDescent="0.3">
      <c r="G478" s="1"/>
    </row>
    <row r="479" spans="7:7" x14ac:dyDescent="0.3">
      <c r="G479" s="1"/>
    </row>
    <row r="480" spans="7:7" x14ac:dyDescent="0.3">
      <c r="G480" s="1"/>
    </row>
    <row r="481" spans="7:7" x14ac:dyDescent="0.3">
      <c r="G481" s="1"/>
    </row>
    <row r="482" spans="7:7" x14ac:dyDescent="0.3">
      <c r="G482" s="1"/>
    </row>
    <row r="483" spans="7:7" x14ac:dyDescent="0.3">
      <c r="G483" s="1"/>
    </row>
    <row r="484" spans="7:7" x14ac:dyDescent="0.3">
      <c r="G484" s="1"/>
    </row>
    <row r="485" spans="7:7" x14ac:dyDescent="0.3">
      <c r="G485" s="1"/>
    </row>
    <row r="486" spans="7:7" x14ac:dyDescent="0.3">
      <c r="G486" s="1"/>
    </row>
    <row r="487" spans="7:7" x14ac:dyDescent="0.3">
      <c r="G487" s="1"/>
    </row>
    <row r="488" spans="7:7" x14ac:dyDescent="0.3">
      <c r="G488" s="1"/>
    </row>
    <row r="489" spans="7:7" x14ac:dyDescent="0.3">
      <c r="G489" s="1"/>
    </row>
    <row r="490" spans="7:7" x14ac:dyDescent="0.3">
      <c r="G490" s="1"/>
    </row>
    <row r="491" spans="7:7" x14ac:dyDescent="0.3">
      <c r="G491" s="1"/>
    </row>
    <row r="492" spans="7:7" x14ac:dyDescent="0.3">
      <c r="G492" s="1"/>
    </row>
    <row r="493" spans="7:7" x14ac:dyDescent="0.3">
      <c r="G493" s="1"/>
    </row>
    <row r="494" spans="7:7" x14ac:dyDescent="0.3">
      <c r="G494" s="1"/>
    </row>
    <row r="495" spans="7:7" x14ac:dyDescent="0.3">
      <c r="G495" s="1"/>
    </row>
    <row r="496" spans="7:7" x14ac:dyDescent="0.3">
      <c r="G496" s="1"/>
    </row>
    <row r="497" spans="7:7" x14ac:dyDescent="0.3">
      <c r="G497" s="1"/>
    </row>
    <row r="498" spans="7:7" x14ac:dyDescent="0.3">
      <c r="G498" s="1"/>
    </row>
    <row r="499" spans="7:7" x14ac:dyDescent="0.3">
      <c r="G499" s="1"/>
    </row>
    <row r="500" spans="7:7" x14ac:dyDescent="0.3">
      <c r="G500" s="1"/>
    </row>
    <row r="501" spans="7:7" x14ac:dyDescent="0.3">
      <c r="G501" s="1"/>
    </row>
    <row r="502" spans="7:7" x14ac:dyDescent="0.3">
      <c r="G502" s="1"/>
    </row>
    <row r="503" spans="7:7" x14ac:dyDescent="0.3">
      <c r="G503" s="1"/>
    </row>
    <row r="504" spans="7:7" x14ac:dyDescent="0.3">
      <c r="G504" s="1"/>
    </row>
    <row r="505" spans="7:7" x14ac:dyDescent="0.3">
      <c r="G505" s="1"/>
    </row>
    <row r="506" spans="7:7" x14ac:dyDescent="0.3">
      <c r="G506" s="1"/>
    </row>
    <row r="507" spans="7:7" x14ac:dyDescent="0.3">
      <c r="G507" s="1"/>
    </row>
    <row r="508" spans="7:7" x14ac:dyDescent="0.3">
      <c r="G508" s="1"/>
    </row>
    <row r="509" spans="7:7" x14ac:dyDescent="0.3">
      <c r="G509" s="1"/>
    </row>
    <row r="510" spans="7:7" x14ac:dyDescent="0.3">
      <c r="G510" s="1"/>
    </row>
    <row r="511" spans="7:7" x14ac:dyDescent="0.3">
      <c r="G511" s="1"/>
    </row>
    <row r="512" spans="7:7" x14ac:dyDescent="0.3">
      <c r="G512" s="1"/>
    </row>
    <row r="513" spans="7:7" x14ac:dyDescent="0.3">
      <c r="G513" s="1"/>
    </row>
    <row r="514" spans="7:7" x14ac:dyDescent="0.3">
      <c r="G514" s="1"/>
    </row>
    <row r="515" spans="7:7" x14ac:dyDescent="0.3">
      <c r="G515" s="1"/>
    </row>
    <row r="516" spans="7:7" x14ac:dyDescent="0.3">
      <c r="G516" s="1"/>
    </row>
    <row r="517" spans="7:7" x14ac:dyDescent="0.3">
      <c r="G517" s="1"/>
    </row>
    <row r="518" spans="7:7" x14ac:dyDescent="0.3">
      <c r="G518" s="1"/>
    </row>
    <row r="519" spans="7:7" x14ac:dyDescent="0.3">
      <c r="G519" s="1"/>
    </row>
    <row r="520" spans="7:7" x14ac:dyDescent="0.3">
      <c r="G520" s="1"/>
    </row>
    <row r="521" spans="7:7" x14ac:dyDescent="0.3">
      <c r="G521" s="1"/>
    </row>
    <row r="522" spans="7:7" x14ac:dyDescent="0.3">
      <c r="G522" s="1"/>
    </row>
    <row r="523" spans="7:7" x14ac:dyDescent="0.3">
      <c r="G523" s="1"/>
    </row>
    <row r="524" spans="7:7" x14ac:dyDescent="0.3">
      <c r="G524" s="1"/>
    </row>
    <row r="525" spans="7:7" x14ac:dyDescent="0.3">
      <c r="G525" s="1"/>
    </row>
    <row r="526" spans="7:7" x14ac:dyDescent="0.3">
      <c r="G526" s="1"/>
    </row>
    <row r="527" spans="7:7" x14ac:dyDescent="0.3">
      <c r="G527" s="1"/>
    </row>
    <row r="528" spans="7:7" x14ac:dyDescent="0.3">
      <c r="G528" s="1"/>
    </row>
    <row r="529" spans="7:7" x14ac:dyDescent="0.3">
      <c r="G529" s="1"/>
    </row>
    <row r="530" spans="7:7" x14ac:dyDescent="0.3">
      <c r="G530" s="1"/>
    </row>
    <row r="531" spans="7:7" x14ac:dyDescent="0.3">
      <c r="G531" s="1"/>
    </row>
    <row r="532" spans="7:7" x14ac:dyDescent="0.3">
      <c r="G532" s="1"/>
    </row>
    <row r="533" spans="7:7" x14ac:dyDescent="0.3">
      <c r="G533" s="1"/>
    </row>
    <row r="534" spans="7:7" x14ac:dyDescent="0.3">
      <c r="G534" s="1"/>
    </row>
    <row r="535" spans="7:7" x14ac:dyDescent="0.3">
      <c r="G535" s="1"/>
    </row>
    <row r="536" spans="7:7" x14ac:dyDescent="0.3">
      <c r="G536" s="1"/>
    </row>
    <row r="537" spans="7:7" x14ac:dyDescent="0.3">
      <c r="G537" s="1"/>
    </row>
    <row r="538" spans="7:7" x14ac:dyDescent="0.3">
      <c r="G538" s="1"/>
    </row>
    <row r="539" spans="7:7" x14ac:dyDescent="0.3">
      <c r="G539" s="1"/>
    </row>
    <row r="540" spans="7:7" x14ac:dyDescent="0.3">
      <c r="G540" s="1"/>
    </row>
    <row r="541" spans="7:7" x14ac:dyDescent="0.3">
      <c r="G541" s="1"/>
    </row>
    <row r="542" spans="7:7" x14ac:dyDescent="0.3">
      <c r="G542" s="1"/>
    </row>
    <row r="543" spans="7:7" x14ac:dyDescent="0.3">
      <c r="G543" s="1"/>
    </row>
    <row r="544" spans="7:7" x14ac:dyDescent="0.3">
      <c r="G544" s="1"/>
    </row>
    <row r="545" spans="7:7" x14ac:dyDescent="0.3">
      <c r="G545" s="1"/>
    </row>
    <row r="546" spans="7:7" x14ac:dyDescent="0.3">
      <c r="G546" s="1"/>
    </row>
    <row r="547" spans="7:7" x14ac:dyDescent="0.3">
      <c r="G547" s="1"/>
    </row>
    <row r="548" spans="7:7" x14ac:dyDescent="0.3">
      <c r="G548" s="1"/>
    </row>
    <row r="549" spans="7:7" x14ac:dyDescent="0.3">
      <c r="G549" s="1"/>
    </row>
    <row r="550" spans="7:7" x14ac:dyDescent="0.3">
      <c r="G550" s="1"/>
    </row>
    <row r="551" spans="7:7" x14ac:dyDescent="0.3">
      <c r="G551" s="1"/>
    </row>
    <row r="552" spans="7:7" x14ac:dyDescent="0.3">
      <c r="G552" s="1"/>
    </row>
    <row r="553" spans="7:7" x14ac:dyDescent="0.3">
      <c r="G553" s="1"/>
    </row>
    <row r="554" spans="7:7" x14ac:dyDescent="0.3">
      <c r="G554" s="1"/>
    </row>
    <row r="555" spans="7:7" x14ac:dyDescent="0.3">
      <c r="G555" s="1"/>
    </row>
    <row r="556" spans="7:7" x14ac:dyDescent="0.3">
      <c r="G556" s="1"/>
    </row>
    <row r="557" spans="7:7" x14ac:dyDescent="0.3">
      <c r="G557" s="1"/>
    </row>
    <row r="558" spans="7:7" x14ac:dyDescent="0.3">
      <c r="G558" s="1"/>
    </row>
    <row r="559" spans="7:7" x14ac:dyDescent="0.3">
      <c r="G559" s="1"/>
    </row>
    <row r="560" spans="7:7" x14ac:dyDescent="0.3">
      <c r="G560" s="1"/>
    </row>
    <row r="561" spans="7:7" x14ac:dyDescent="0.3">
      <c r="G561" s="1"/>
    </row>
    <row r="562" spans="7:7" x14ac:dyDescent="0.3">
      <c r="G562" s="1"/>
    </row>
    <row r="563" spans="7:7" x14ac:dyDescent="0.3">
      <c r="G563" s="1"/>
    </row>
    <row r="564" spans="7:7" x14ac:dyDescent="0.3">
      <c r="G564" s="1"/>
    </row>
    <row r="565" spans="7:7" x14ac:dyDescent="0.3">
      <c r="G565" s="1"/>
    </row>
    <row r="566" spans="7:7" x14ac:dyDescent="0.3">
      <c r="G566" s="1"/>
    </row>
    <row r="567" spans="7:7" x14ac:dyDescent="0.3">
      <c r="G567" s="1"/>
    </row>
    <row r="568" spans="7:7" x14ac:dyDescent="0.3">
      <c r="G568" s="1"/>
    </row>
    <row r="569" spans="7:7" x14ac:dyDescent="0.3">
      <c r="G569" s="1"/>
    </row>
    <row r="570" spans="7:7" x14ac:dyDescent="0.3">
      <c r="G570" s="1"/>
    </row>
    <row r="571" spans="7:7" x14ac:dyDescent="0.3">
      <c r="G571" s="1"/>
    </row>
    <row r="572" spans="7:7" x14ac:dyDescent="0.3">
      <c r="G572" s="1"/>
    </row>
    <row r="573" spans="7:7" x14ac:dyDescent="0.3">
      <c r="G573" s="1"/>
    </row>
    <row r="574" spans="7:7" x14ac:dyDescent="0.3">
      <c r="G574" s="1"/>
    </row>
    <row r="575" spans="7:7" x14ac:dyDescent="0.3">
      <c r="G575" s="1"/>
    </row>
    <row r="576" spans="7:7" x14ac:dyDescent="0.3">
      <c r="G576" s="1"/>
    </row>
    <row r="577" spans="7:7" x14ac:dyDescent="0.3">
      <c r="G577" s="1"/>
    </row>
    <row r="578" spans="7:7" x14ac:dyDescent="0.3">
      <c r="G578" s="1"/>
    </row>
    <row r="579" spans="7:7" x14ac:dyDescent="0.3">
      <c r="G579" s="1"/>
    </row>
    <row r="580" spans="7:7" x14ac:dyDescent="0.3">
      <c r="G580" s="1"/>
    </row>
    <row r="581" spans="7:7" x14ac:dyDescent="0.3">
      <c r="G581" s="1"/>
    </row>
    <row r="582" spans="7:7" x14ac:dyDescent="0.3">
      <c r="G582" s="1"/>
    </row>
    <row r="583" spans="7:7" x14ac:dyDescent="0.3">
      <c r="G583" s="1"/>
    </row>
    <row r="584" spans="7:7" x14ac:dyDescent="0.3">
      <c r="G584" s="1"/>
    </row>
    <row r="585" spans="7:7" x14ac:dyDescent="0.3">
      <c r="G585" s="1"/>
    </row>
    <row r="586" spans="7:7" x14ac:dyDescent="0.3">
      <c r="G586" s="1"/>
    </row>
    <row r="587" spans="7:7" x14ac:dyDescent="0.3">
      <c r="G587" s="1"/>
    </row>
    <row r="588" spans="7:7" x14ac:dyDescent="0.3">
      <c r="G588" s="1"/>
    </row>
    <row r="589" spans="7:7" x14ac:dyDescent="0.3">
      <c r="G589" s="1"/>
    </row>
  </sheetData>
  <printOptions gridLines="1"/>
  <pageMargins left="0.25" right="0.25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opLeftCell="A29" workbookViewId="0">
      <selection activeCell="A46" sqref="A46"/>
    </sheetView>
  </sheetViews>
  <sheetFormatPr defaultRowHeight="14.4" x14ac:dyDescent="0.3"/>
  <cols>
    <col min="1" max="1" width="27" bestFit="1" customWidth="1"/>
    <col min="2" max="2" width="3.6640625" customWidth="1"/>
    <col min="3" max="3" width="26.88671875" bestFit="1" customWidth="1"/>
    <col min="4" max="4" width="1.6640625" customWidth="1"/>
    <col min="5" max="5" width="11.5546875" hidden="1" customWidth="1"/>
    <col min="6" max="6" width="1.6640625" hidden="1" customWidth="1"/>
    <col min="7" max="7" width="12.5546875" hidden="1" customWidth="1"/>
    <col min="8" max="8" width="1.6640625" hidden="1" customWidth="1"/>
    <col min="9" max="9" width="12.5546875" hidden="1" customWidth="1"/>
    <col min="10" max="10" width="1.6640625" hidden="1" customWidth="1"/>
    <col min="11" max="11" width="12.5546875" hidden="1" customWidth="1"/>
    <col min="12" max="12" width="1.6640625" hidden="1" customWidth="1"/>
    <col min="13" max="13" width="15.109375" hidden="1" customWidth="1"/>
    <col min="14" max="14" width="1.6640625" hidden="1" customWidth="1"/>
    <col min="15" max="15" width="12.5546875" hidden="1" customWidth="1"/>
    <col min="16" max="16" width="1.6640625" hidden="1" customWidth="1"/>
    <col min="17" max="17" width="12.5546875" hidden="1" customWidth="1"/>
    <col min="18" max="18" width="1.6640625" customWidth="1"/>
    <col min="19" max="19" width="12.5546875" bestFit="1" customWidth="1"/>
    <col min="20" max="20" width="1.6640625" customWidth="1"/>
    <col min="21" max="21" width="12.33203125" customWidth="1"/>
    <col min="22" max="22" width="1.6640625" customWidth="1"/>
    <col min="23" max="23" width="12.33203125" customWidth="1"/>
    <col min="24" max="24" width="1.6640625" customWidth="1"/>
    <col min="25" max="25" width="12.33203125" customWidth="1"/>
  </cols>
  <sheetData>
    <row r="1" spans="1:25" x14ac:dyDescent="0.3">
      <c r="A1" s="50" t="s">
        <v>402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S1" s="14"/>
      <c r="U1" s="14"/>
    </row>
    <row r="2" spans="1:25" x14ac:dyDescent="0.3">
      <c r="A2" s="51" t="s">
        <v>1285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S2" s="14"/>
      <c r="U2" s="161"/>
    </row>
    <row r="3" spans="1:25" x14ac:dyDescent="0.3">
      <c r="A3" s="50" t="s">
        <v>768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S3" s="14"/>
      <c r="U3" s="125"/>
      <c r="V3" s="125"/>
      <c r="W3" s="125"/>
      <c r="X3" s="125"/>
      <c r="Y3" s="125"/>
    </row>
    <row r="4" spans="1:25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S4" s="14"/>
      <c r="U4" s="125"/>
      <c r="V4" s="125"/>
      <c r="W4" s="125"/>
      <c r="X4" s="125"/>
      <c r="Y4" s="125"/>
    </row>
    <row r="5" spans="1:25" x14ac:dyDescent="0.3">
      <c r="A5" s="52">
        <v>44207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3"/>
      <c r="S5" s="14"/>
      <c r="T5" s="3"/>
      <c r="U5" s="125"/>
      <c r="V5" s="125"/>
      <c r="W5" s="125"/>
      <c r="X5" s="125"/>
      <c r="Y5" s="125"/>
    </row>
    <row r="6" spans="1:25" x14ac:dyDescent="0.3">
      <c r="A6" s="5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S6" s="14"/>
      <c r="U6" s="125"/>
      <c r="V6" s="125"/>
      <c r="W6" s="125"/>
      <c r="X6" s="125"/>
      <c r="Y6" s="125"/>
    </row>
    <row r="7" spans="1:25" x14ac:dyDescent="0.3">
      <c r="A7" s="50" t="s">
        <v>1286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S7" s="14"/>
      <c r="U7" s="125"/>
      <c r="V7" s="125"/>
      <c r="W7" s="125"/>
      <c r="X7" s="125"/>
      <c r="Y7" s="125"/>
    </row>
    <row r="8" spans="1:25" x14ac:dyDescent="0.3">
      <c r="A8" s="14"/>
      <c r="B8" s="14"/>
      <c r="C8" s="14"/>
      <c r="D8" s="14"/>
      <c r="E8" s="56" t="s">
        <v>401</v>
      </c>
      <c r="F8" s="50"/>
      <c r="G8" s="54" t="s">
        <v>397</v>
      </c>
      <c r="H8" s="50"/>
      <c r="I8" s="55">
        <v>41820</v>
      </c>
      <c r="J8" s="50"/>
      <c r="K8" s="54" t="s">
        <v>479</v>
      </c>
      <c r="L8" s="50"/>
      <c r="M8" s="55">
        <v>42551</v>
      </c>
      <c r="N8" s="55"/>
      <c r="O8" s="55">
        <v>42916</v>
      </c>
      <c r="P8" s="50"/>
      <c r="Q8" s="55">
        <v>43281</v>
      </c>
      <c r="S8" s="55">
        <v>43646</v>
      </c>
      <c r="U8" s="163" t="s">
        <v>1280</v>
      </c>
      <c r="V8" s="125"/>
      <c r="W8" s="186" t="s">
        <v>563</v>
      </c>
      <c r="X8" s="135"/>
      <c r="Y8" s="130" t="s">
        <v>564</v>
      </c>
    </row>
    <row r="9" spans="1:25" x14ac:dyDescent="0.3">
      <c r="A9" s="14"/>
      <c r="B9" s="14"/>
      <c r="C9" s="14"/>
      <c r="D9" s="14"/>
      <c r="E9" s="57" t="s">
        <v>637</v>
      </c>
      <c r="F9" s="50"/>
      <c r="G9" s="57" t="s">
        <v>637</v>
      </c>
      <c r="H9" s="50"/>
      <c r="I9" s="58" t="s">
        <v>637</v>
      </c>
      <c r="J9" s="50"/>
      <c r="K9" s="57" t="s">
        <v>637</v>
      </c>
      <c r="L9" s="50"/>
      <c r="M9" s="57" t="s">
        <v>637</v>
      </c>
      <c r="N9" s="57"/>
      <c r="O9" s="57" t="s">
        <v>637</v>
      </c>
      <c r="P9" s="50"/>
      <c r="Q9" s="57" t="s">
        <v>637</v>
      </c>
      <c r="S9" s="59" t="s">
        <v>637</v>
      </c>
      <c r="U9" s="164" t="s">
        <v>831</v>
      </c>
      <c r="V9" s="125"/>
      <c r="W9" s="186" t="s">
        <v>1282</v>
      </c>
      <c r="X9" s="135"/>
      <c r="Y9" s="187">
        <v>44195</v>
      </c>
    </row>
    <row r="10" spans="1:25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S10" s="14"/>
      <c r="U10" s="125"/>
      <c r="V10" s="125"/>
      <c r="W10" s="125"/>
      <c r="X10" s="125"/>
      <c r="Y10" s="125"/>
    </row>
    <row r="11" spans="1:25" x14ac:dyDescent="0.3">
      <c r="A11" s="14"/>
      <c r="B11" s="14"/>
      <c r="C11" s="14" t="s">
        <v>394</v>
      </c>
      <c r="D11" s="14"/>
      <c r="E11" s="60">
        <v>21343.4</v>
      </c>
      <c r="F11" s="11"/>
      <c r="G11" s="60">
        <f>E48</f>
        <v>15089.300000000003</v>
      </c>
      <c r="H11" s="11"/>
      <c r="I11" s="60">
        <f>G48</f>
        <v>31902.700000000012</v>
      </c>
      <c r="J11" s="11"/>
      <c r="K11" s="60">
        <f>I48</f>
        <v>4748.3600000000079</v>
      </c>
      <c r="L11" s="11"/>
      <c r="M11" s="60">
        <f>K48</f>
        <v>5642.1900000000096</v>
      </c>
      <c r="N11" s="60"/>
      <c r="O11" s="60">
        <f>M48</f>
        <v>4626.8300000000017</v>
      </c>
      <c r="P11" s="11"/>
      <c r="Q11" s="60">
        <v>6137.2</v>
      </c>
      <c r="S11" s="60">
        <v>9642.2999999999993</v>
      </c>
      <c r="U11" s="165">
        <f>SUM(S48)</f>
        <v>8713.64</v>
      </c>
      <c r="V11" s="125"/>
      <c r="W11" s="166">
        <f>SUM(U48)</f>
        <v>255</v>
      </c>
      <c r="X11" s="125"/>
      <c r="Y11" s="166">
        <f>SUM(U48)</f>
        <v>255</v>
      </c>
    </row>
    <row r="12" spans="1:25" x14ac:dyDescent="0.3">
      <c r="A12" s="14"/>
      <c r="B12" s="14"/>
      <c r="C12" s="14"/>
      <c r="D12" s="14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S12" s="11"/>
      <c r="U12" s="167"/>
      <c r="V12" s="125"/>
      <c r="W12" s="168"/>
      <c r="X12" s="125"/>
      <c r="Y12" s="125"/>
    </row>
    <row r="13" spans="1:25" x14ac:dyDescent="0.3">
      <c r="A13" s="14" t="s">
        <v>769</v>
      </c>
      <c r="B13" s="14" t="s">
        <v>643</v>
      </c>
      <c r="C13" s="14" t="s">
        <v>20</v>
      </c>
      <c r="D13" s="14"/>
      <c r="E13" s="11">
        <v>3277</v>
      </c>
      <c r="F13" s="11"/>
      <c r="G13" s="11">
        <v>25535.99</v>
      </c>
      <c r="H13" s="11"/>
      <c r="I13" s="11">
        <v>3623</v>
      </c>
      <c r="J13" s="11"/>
      <c r="K13" s="11">
        <v>0</v>
      </c>
      <c r="L13" s="11"/>
      <c r="M13" s="11">
        <v>25352</v>
      </c>
      <c r="N13" s="11"/>
      <c r="O13" s="11">
        <v>2128.6</v>
      </c>
      <c r="P13" s="11"/>
      <c r="Q13" s="11">
        <v>3164</v>
      </c>
      <c r="S13" s="11">
        <v>7865.72</v>
      </c>
      <c r="U13" s="167">
        <v>23060.9</v>
      </c>
      <c r="V13" s="125"/>
      <c r="W13" s="169">
        <v>20000</v>
      </c>
      <c r="X13" s="125"/>
      <c r="Y13" s="125">
        <v>17721.25</v>
      </c>
    </row>
    <row r="14" spans="1:25" x14ac:dyDescent="0.3">
      <c r="A14" s="14" t="s">
        <v>770</v>
      </c>
      <c r="B14" s="14" t="s">
        <v>643</v>
      </c>
      <c r="C14" s="14" t="s">
        <v>771</v>
      </c>
      <c r="D14" s="14"/>
      <c r="E14" s="11">
        <v>35000</v>
      </c>
      <c r="F14" s="11"/>
      <c r="G14" s="11">
        <v>35000</v>
      </c>
      <c r="H14" s="11"/>
      <c r="I14" s="11">
        <v>25000</v>
      </c>
      <c r="J14" s="11"/>
      <c r="K14" s="11">
        <v>50000</v>
      </c>
      <c r="L14" s="11"/>
      <c r="M14" s="11">
        <v>50000</v>
      </c>
      <c r="N14" s="11"/>
      <c r="O14" s="11">
        <v>60000</v>
      </c>
      <c r="P14" s="11"/>
      <c r="Q14" s="11">
        <v>60000</v>
      </c>
      <c r="S14" s="11">
        <v>60000</v>
      </c>
      <c r="U14" s="167">
        <v>105000</v>
      </c>
      <c r="V14" s="125"/>
      <c r="W14" s="169">
        <v>100000</v>
      </c>
      <c r="X14" s="125"/>
      <c r="Y14" s="125">
        <v>0</v>
      </c>
    </row>
    <row r="15" spans="1:25" x14ac:dyDescent="0.3">
      <c r="A15" s="14"/>
      <c r="B15" s="14"/>
      <c r="C15" s="14"/>
      <c r="D15" s="14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S15" s="11"/>
      <c r="U15" s="167"/>
      <c r="V15" s="125"/>
      <c r="W15" s="169"/>
      <c r="X15" s="125"/>
      <c r="Y15" s="125"/>
    </row>
    <row r="16" spans="1:25" x14ac:dyDescent="0.3">
      <c r="A16" s="14"/>
      <c r="B16" s="14"/>
      <c r="C16" s="14" t="s">
        <v>772</v>
      </c>
      <c r="D16" s="14"/>
      <c r="E16" s="11">
        <f>SUM(E13:E15)</f>
        <v>38277</v>
      </c>
      <c r="F16" s="11"/>
      <c r="G16" s="11">
        <f>SUM(G13:G15)</f>
        <v>60535.990000000005</v>
      </c>
      <c r="H16" s="11"/>
      <c r="I16" s="11">
        <f>SUM(I13:I15)</f>
        <v>28623</v>
      </c>
      <c r="J16" s="11"/>
      <c r="K16" s="11">
        <f>SUM(K13:K15)</f>
        <v>50000</v>
      </c>
      <c r="L16" s="11"/>
      <c r="M16" s="11">
        <f>SUM(M13:M15)</f>
        <v>75352</v>
      </c>
      <c r="N16" s="11"/>
      <c r="O16" s="11">
        <f>SUM(O13:O15)</f>
        <v>62128.6</v>
      </c>
      <c r="P16" s="11"/>
      <c r="Q16" s="11">
        <f>SUM(Q11:Q13:Q14)</f>
        <v>69301.2</v>
      </c>
      <c r="S16" s="11">
        <f>SUM(S13:S15)</f>
        <v>67865.72</v>
      </c>
      <c r="U16" s="167">
        <f>SUM(U13:U15)</f>
        <v>128060.9</v>
      </c>
      <c r="V16" s="125"/>
      <c r="W16" s="169">
        <f>SUM(W13:W15)</f>
        <v>120000</v>
      </c>
      <c r="X16" s="125"/>
      <c r="Y16" s="125">
        <f>SUM(Y13:Y15)</f>
        <v>17721.25</v>
      </c>
    </row>
    <row r="17" spans="1:25" x14ac:dyDescent="0.3">
      <c r="A17" s="14"/>
      <c r="B17" s="14"/>
      <c r="C17" s="14"/>
      <c r="D17" s="14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S17" s="11"/>
      <c r="U17" s="167"/>
      <c r="V17" s="125"/>
      <c r="W17" s="169"/>
      <c r="X17" s="125"/>
      <c r="Y17" s="125"/>
    </row>
    <row r="18" spans="1:25" x14ac:dyDescent="0.3">
      <c r="A18" s="14"/>
      <c r="B18" s="14"/>
      <c r="C18" s="14" t="s">
        <v>396</v>
      </c>
      <c r="D18" s="14"/>
      <c r="E18" s="11">
        <f>E11+E16</f>
        <v>59620.4</v>
      </c>
      <c r="F18" s="11"/>
      <c r="G18" s="11">
        <f>G11+G16</f>
        <v>75625.290000000008</v>
      </c>
      <c r="H18" s="11"/>
      <c r="I18" s="11">
        <f>I11+I16</f>
        <v>60525.700000000012</v>
      </c>
      <c r="J18" s="11"/>
      <c r="K18" s="11">
        <f>K11+K16</f>
        <v>54748.360000000008</v>
      </c>
      <c r="L18" s="11"/>
      <c r="M18" s="11">
        <f>M11+M16</f>
        <v>80994.19</v>
      </c>
      <c r="N18" s="11"/>
      <c r="O18" s="11">
        <f>O11+O16</f>
        <v>66755.429999999993</v>
      </c>
      <c r="P18" s="11"/>
      <c r="Q18" s="11">
        <f>Q11+Q14</f>
        <v>66137.2</v>
      </c>
      <c r="S18" s="74">
        <f>SUM(S11:S14)</f>
        <v>77508.02</v>
      </c>
      <c r="T18" s="5"/>
      <c r="U18" s="214">
        <f>SUM(U11:U14)</f>
        <v>136774.54</v>
      </c>
      <c r="V18" s="135"/>
      <c r="W18" s="215">
        <f>SUM(W11:W14)</f>
        <v>120255</v>
      </c>
      <c r="X18" s="135"/>
      <c r="Y18" s="216">
        <f>SUM(Y11:Y14)</f>
        <v>17976.25</v>
      </c>
    </row>
    <row r="19" spans="1:25" x14ac:dyDescent="0.3">
      <c r="A19" s="14"/>
      <c r="B19" s="14"/>
      <c r="C19" s="14"/>
      <c r="D19" s="14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S19" s="11"/>
      <c r="U19" s="167"/>
      <c r="V19" s="125"/>
      <c r="W19" s="169"/>
      <c r="X19" s="125"/>
      <c r="Y19" s="125"/>
    </row>
    <row r="20" spans="1:25" x14ac:dyDescent="0.3">
      <c r="A20" s="14" t="s">
        <v>773</v>
      </c>
      <c r="B20" s="14"/>
      <c r="C20" s="14" t="s">
        <v>774</v>
      </c>
      <c r="D20" s="14"/>
      <c r="E20" s="11">
        <v>2106.1</v>
      </c>
      <c r="F20" s="11"/>
      <c r="G20" s="11">
        <v>1749.09</v>
      </c>
      <c r="H20" s="11"/>
      <c r="I20" s="11">
        <v>2074.37</v>
      </c>
      <c r="J20" s="11"/>
      <c r="K20" s="11">
        <v>2257.59</v>
      </c>
      <c r="L20" s="11"/>
      <c r="M20" s="11">
        <v>2102.94</v>
      </c>
      <c r="N20" s="11"/>
      <c r="O20" s="11">
        <v>2140.29</v>
      </c>
      <c r="P20" s="11"/>
      <c r="Q20" s="11">
        <v>2161.37</v>
      </c>
      <c r="S20" s="11">
        <v>2190.64</v>
      </c>
      <c r="U20" s="167">
        <v>814.67</v>
      </c>
      <c r="V20" s="125"/>
      <c r="W20" s="169">
        <v>2500</v>
      </c>
      <c r="X20" s="125"/>
      <c r="Y20" s="170">
        <v>229.05</v>
      </c>
    </row>
    <row r="21" spans="1:25" x14ac:dyDescent="0.3">
      <c r="A21" s="14" t="s">
        <v>1112</v>
      </c>
      <c r="B21" s="14"/>
      <c r="C21" s="14" t="s">
        <v>1113</v>
      </c>
      <c r="D21" s="14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S21" s="11">
        <v>0</v>
      </c>
      <c r="U21" s="167">
        <v>772.63</v>
      </c>
      <c r="V21" s="125"/>
      <c r="W21" s="169"/>
      <c r="X21" s="125"/>
      <c r="Y21" s="170">
        <v>486.73</v>
      </c>
    </row>
    <row r="22" spans="1:25" x14ac:dyDescent="0.3">
      <c r="A22" s="14" t="s">
        <v>1112</v>
      </c>
      <c r="B22" s="14"/>
      <c r="C22" s="14" t="s">
        <v>1113</v>
      </c>
      <c r="D22" s="14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S22" s="11">
        <v>0</v>
      </c>
      <c r="U22" s="167">
        <v>498.39</v>
      </c>
      <c r="V22" s="125"/>
      <c r="W22" s="169"/>
      <c r="X22" s="125"/>
      <c r="Y22" s="170">
        <v>221.7</v>
      </c>
    </row>
    <row r="23" spans="1:25" x14ac:dyDescent="0.3">
      <c r="A23" s="14" t="s">
        <v>775</v>
      </c>
      <c r="B23" s="14"/>
      <c r="C23" s="14" t="s">
        <v>1148</v>
      </c>
      <c r="D23" s="14"/>
      <c r="E23" s="11">
        <v>0</v>
      </c>
      <c r="F23" s="11"/>
      <c r="G23" s="11">
        <v>90.33</v>
      </c>
      <c r="H23" s="11"/>
      <c r="I23" s="11">
        <v>91.61</v>
      </c>
      <c r="J23" s="11"/>
      <c r="K23" s="11">
        <v>89.08</v>
      </c>
      <c r="L23" s="11"/>
      <c r="M23" s="11">
        <v>93.6</v>
      </c>
      <c r="N23" s="11"/>
      <c r="O23" s="11">
        <v>105.02</v>
      </c>
      <c r="P23" s="11"/>
      <c r="Q23" s="11">
        <v>107.04</v>
      </c>
      <c r="S23" s="11">
        <v>108</v>
      </c>
      <c r="U23" s="167">
        <v>37.200000000000003</v>
      </c>
      <c r="V23" s="125"/>
      <c r="W23" s="169">
        <v>120</v>
      </c>
      <c r="X23" s="125"/>
      <c r="Y23" s="170"/>
    </row>
    <row r="24" spans="1:25" x14ac:dyDescent="0.3">
      <c r="A24" s="14" t="s">
        <v>1147</v>
      </c>
      <c r="B24" s="14"/>
      <c r="C24" s="14" t="s">
        <v>1146</v>
      </c>
      <c r="D24" s="14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S24" s="11"/>
      <c r="U24" s="167">
        <v>74.400000000000006</v>
      </c>
      <c r="V24" s="125"/>
      <c r="W24" s="169"/>
      <c r="X24" s="125"/>
      <c r="Y24" s="170">
        <v>59.4</v>
      </c>
    </row>
    <row r="25" spans="1:25" x14ac:dyDescent="0.3">
      <c r="A25" s="14" t="s">
        <v>776</v>
      </c>
      <c r="B25" s="14"/>
      <c r="C25" s="14" t="s">
        <v>777</v>
      </c>
      <c r="D25" s="14"/>
      <c r="E25" s="11">
        <v>0</v>
      </c>
      <c r="F25" s="11"/>
      <c r="G25" s="11">
        <v>69.67</v>
      </c>
      <c r="H25" s="11"/>
      <c r="I25" s="11">
        <v>81.75</v>
      </c>
      <c r="J25" s="11"/>
      <c r="K25" s="11">
        <v>60.02</v>
      </c>
      <c r="L25" s="11"/>
      <c r="M25" s="11">
        <v>66.33</v>
      </c>
      <c r="N25" s="11"/>
      <c r="O25" s="11">
        <v>94.13</v>
      </c>
      <c r="P25" s="11"/>
      <c r="Q25" s="11">
        <v>120.28</v>
      </c>
      <c r="S25" s="11">
        <v>142.53</v>
      </c>
      <c r="U25" s="167">
        <v>36.11</v>
      </c>
      <c r="V25" s="125"/>
      <c r="W25" s="169">
        <v>100</v>
      </c>
      <c r="X25" s="125"/>
      <c r="Y25" s="170"/>
    </row>
    <row r="26" spans="1:25" x14ac:dyDescent="0.3">
      <c r="A26" s="14" t="s">
        <v>1114</v>
      </c>
      <c r="B26" s="14"/>
      <c r="C26" s="14" t="s">
        <v>1146</v>
      </c>
      <c r="D26" s="14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S26" s="11"/>
      <c r="U26" s="167">
        <v>108.17</v>
      </c>
      <c r="V26" s="125"/>
      <c r="W26" s="169"/>
      <c r="X26" s="125"/>
      <c r="Y26" s="170">
        <v>56.8</v>
      </c>
    </row>
    <row r="27" spans="1:25" x14ac:dyDescent="0.3">
      <c r="A27" s="14" t="s">
        <v>1114</v>
      </c>
      <c r="B27" s="14"/>
      <c r="C27" s="14" t="s">
        <v>1115</v>
      </c>
      <c r="D27" s="14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S27" s="11">
        <v>0</v>
      </c>
      <c r="U27" s="167">
        <v>26.62</v>
      </c>
      <c r="V27" s="125"/>
      <c r="W27" s="169"/>
      <c r="X27" s="125"/>
      <c r="Y27" s="170">
        <v>11.48</v>
      </c>
    </row>
    <row r="28" spans="1:25" x14ac:dyDescent="0.3">
      <c r="A28" s="14" t="s">
        <v>1114</v>
      </c>
      <c r="B28" s="14"/>
      <c r="C28" s="14" t="s">
        <v>1115</v>
      </c>
      <c r="D28" s="14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S28" s="11">
        <v>0</v>
      </c>
      <c r="U28" s="167">
        <v>0</v>
      </c>
      <c r="V28" s="125"/>
      <c r="W28" s="169"/>
      <c r="X28" s="125"/>
      <c r="Y28" s="170"/>
    </row>
    <row r="29" spans="1:25" x14ac:dyDescent="0.3">
      <c r="A29" s="14" t="s">
        <v>778</v>
      </c>
      <c r="B29" s="14"/>
      <c r="C29" s="14" t="s">
        <v>779</v>
      </c>
      <c r="D29" s="14"/>
      <c r="E29" s="11">
        <v>0</v>
      </c>
      <c r="F29" s="11"/>
      <c r="G29" s="11">
        <v>18</v>
      </c>
      <c r="H29" s="11"/>
      <c r="I29" s="11">
        <v>13.2</v>
      </c>
      <c r="J29" s="11"/>
      <c r="K29" s="11">
        <v>12.06</v>
      </c>
      <c r="L29" s="11"/>
      <c r="M29" s="11">
        <v>54.67</v>
      </c>
      <c r="N29" s="11"/>
      <c r="O29" s="11">
        <v>61.78</v>
      </c>
      <c r="P29" s="11"/>
      <c r="Q29" s="11">
        <v>67.8</v>
      </c>
      <c r="S29" s="11">
        <v>111.15</v>
      </c>
      <c r="U29" s="167">
        <v>42.97</v>
      </c>
      <c r="V29" s="125"/>
      <c r="W29" s="169">
        <v>100</v>
      </c>
      <c r="X29" s="125"/>
      <c r="Y29" s="170"/>
    </row>
    <row r="30" spans="1:25" x14ac:dyDescent="0.3">
      <c r="A30" s="14" t="s">
        <v>1116</v>
      </c>
      <c r="B30" s="14"/>
      <c r="C30" s="14" t="s">
        <v>1117</v>
      </c>
      <c r="D30" s="14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S30" s="11">
        <v>0</v>
      </c>
      <c r="U30" s="167">
        <v>163.06</v>
      </c>
      <c r="V30" s="125"/>
      <c r="W30" s="169"/>
      <c r="X30" s="125"/>
      <c r="Y30" s="170">
        <v>33.74</v>
      </c>
    </row>
    <row r="31" spans="1:25" x14ac:dyDescent="0.3">
      <c r="A31" s="14" t="s">
        <v>780</v>
      </c>
      <c r="B31" s="14"/>
      <c r="C31" s="14" t="s">
        <v>1151</v>
      </c>
      <c r="D31" s="14"/>
      <c r="E31" s="11">
        <v>0</v>
      </c>
      <c r="F31" s="11"/>
      <c r="G31" s="11">
        <v>12</v>
      </c>
      <c r="H31" s="11"/>
      <c r="I31" s="11">
        <v>10.36</v>
      </c>
      <c r="J31" s="11"/>
      <c r="K31" s="11">
        <v>10.56</v>
      </c>
      <c r="L31" s="11"/>
      <c r="M31" s="11">
        <v>9.57</v>
      </c>
      <c r="N31" s="11"/>
      <c r="O31" s="11">
        <v>10.64</v>
      </c>
      <c r="P31" s="11"/>
      <c r="Q31" s="11">
        <v>3.03</v>
      </c>
      <c r="S31" s="11">
        <v>3.75</v>
      </c>
      <c r="U31" s="167">
        <v>0.24</v>
      </c>
      <c r="V31" s="125"/>
      <c r="W31" s="169">
        <v>10</v>
      </c>
      <c r="X31" s="125"/>
      <c r="Y31" s="170"/>
    </row>
    <row r="32" spans="1:25" x14ac:dyDescent="0.3">
      <c r="A32" s="14" t="s">
        <v>1149</v>
      </c>
      <c r="B32" s="14"/>
      <c r="C32" s="14" t="s">
        <v>1150</v>
      </c>
      <c r="D32" s="14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S32" s="11"/>
      <c r="U32" s="167">
        <v>1.2</v>
      </c>
      <c r="V32" s="125"/>
      <c r="W32" s="169"/>
      <c r="X32" s="125"/>
      <c r="Y32" s="170">
        <v>0.48</v>
      </c>
    </row>
    <row r="33" spans="1:25" x14ac:dyDescent="0.3">
      <c r="A33" s="14" t="s">
        <v>1152</v>
      </c>
      <c r="B33" s="14"/>
      <c r="C33" s="14" t="s">
        <v>774</v>
      </c>
      <c r="D33" s="14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S33" s="11"/>
      <c r="U33" s="167">
        <v>11.27</v>
      </c>
      <c r="V33" s="125"/>
      <c r="W33" s="169"/>
      <c r="X33" s="125"/>
      <c r="Y33" s="170"/>
    </row>
    <row r="34" spans="1:25" x14ac:dyDescent="0.3">
      <c r="A34" s="14" t="s">
        <v>1319</v>
      </c>
      <c r="B34" s="14"/>
      <c r="C34" s="14" t="s">
        <v>774</v>
      </c>
      <c r="D34" s="14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S34" s="11"/>
      <c r="U34" s="167">
        <v>13.11</v>
      </c>
      <c r="V34" s="125"/>
      <c r="W34" s="169"/>
      <c r="X34" s="125"/>
      <c r="Y34" s="170"/>
    </row>
    <row r="35" spans="1:25" x14ac:dyDescent="0.3">
      <c r="A35" s="14" t="s">
        <v>781</v>
      </c>
      <c r="B35" s="14"/>
      <c r="C35" s="14" t="s">
        <v>774</v>
      </c>
      <c r="D35" s="14"/>
      <c r="E35" s="11">
        <v>0</v>
      </c>
      <c r="F35" s="11"/>
      <c r="G35" s="11">
        <v>38.090000000000003</v>
      </c>
      <c r="H35" s="11"/>
      <c r="I35" s="11">
        <v>17.05</v>
      </c>
      <c r="J35" s="11"/>
      <c r="K35" s="11">
        <v>17.07</v>
      </c>
      <c r="L35" s="11"/>
      <c r="M35" s="11">
        <v>0</v>
      </c>
      <c r="N35" s="11"/>
      <c r="O35" s="11">
        <v>0</v>
      </c>
      <c r="P35" s="11"/>
      <c r="Q35" s="11">
        <v>0</v>
      </c>
      <c r="S35" s="11">
        <v>0</v>
      </c>
      <c r="U35" s="167">
        <v>4.9400000000000004</v>
      </c>
      <c r="V35" s="125"/>
      <c r="W35" s="169">
        <v>10</v>
      </c>
      <c r="X35" s="125"/>
      <c r="Y35" s="170"/>
    </row>
    <row r="36" spans="1:25" x14ac:dyDescent="0.3">
      <c r="A36" s="14" t="s">
        <v>1153</v>
      </c>
      <c r="B36" s="14"/>
      <c r="C36" s="14"/>
      <c r="D36" s="14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S36" s="11"/>
      <c r="U36" s="167">
        <v>24.7</v>
      </c>
      <c r="V36" s="125"/>
      <c r="W36" s="169"/>
      <c r="X36" s="125"/>
      <c r="Y36" s="170"/>
    </row>
    <row r="37" spans="1:25" x14ac:dyDescent="0.3">
      <c r="A37" s="14" t="s">
        <v>782</v>
      </c>
      <c r="B37" s="14"/>
      <c r="C37" s="14" t="s">
        <v>774</v>
      </c>
      <c r="D37" s="14"/>
      <c r="E37" s="11">
        <v>0</v>
      </c>
      <c r="F37" s="11"/>
      <c r="G37" s="11">
        <v>42.87</v>
      </c>
      <c r="H37" s="11"/>
      <c r="I37" s="11">
        <v>19.32</v>
      </c>
      <c r="J37" s="11"/>
      <c r="K37" s="11">
        <v>19.29</v>
      </c>
      <c r="L37" s="11"/>
      <c r="M37" s="11">
        <v>32.119999999999997</v>
      </c>
      <c r="N37" s="11"/>
      <c r="O37" s="11">
        <v>2.89</v>
      </c>
      <c r="P37" s="11"/>
      <c r="Q37" s="11">
        <v>0</v>
      </c>
      <c r="S37" s="11">
        <v>0</v>
      </c>
      <c r="U37" s="167">
        <v>0</v>
      </c>
      <c r="V37" s="125"/>
      <c r="W37" s="169"/>
      <c r="X37" s="125"/>
      <c r="Y37" s="170"/>
    </row>
    <row r="38" spans="1:25" x14ac:dyDescent="0.3">
      <c r="A38" s="14" t="s">
        <v>783</v>
      </c>
      <c r="B38" s="14"/>
      <c r="C38" s="14" t="s">
        <v>784</v>
      </c>
      <c r="D38" s="14"/>
      <c r="E38" s="11"/>
      <c r="F38" s="11"/>
      <c r="G38" s="11"/>
      <c r="H38" s="11"/>
      <c r="I38" s="11"/>
      <c r="J38" s="11"/>
      <c r="K38" s="11"/>
      <c r="L38" s="11"/>
      <c r="M38" s="11">
        <v>2.38</v>
      </c>
      <c r="N38" s="11"/>
      <c r="O38" s="11">
        <v>6.35</v>
      </c>
      <c r="P38" s="11"/>
      <c r="Q38" s="11">
        <v>0.26</v>
      </c>
      <c r="S38" s="11">
        <v>0</v>
      </c>
      <c r="U38" s="167">
        <v>0</v>
      </c>
      <c r="V38" s="125"/>
      <c r="W38" s="169"/>
      <c r="X38" s="125"/>
      <c r="Y38" s="170"/>
    </row>
    <row r="39" spans="1:25" x14ac:dyDescent="0.3">
      <c r="A39" s="14" t="s">
        <v>1211</v>
      </c>
      <c r="B39" s="14"/>
      <c r="C39" s="14" t="s">
        <v>1212</v>
      </c>
      <c r="D39" s="14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S39" s="11"/>
      <c r="U39" s="167">
        <v>23.18</v>
      </c>
      <c r="V39" s="125"/>
      <c r="W39" s="169">
        <v>30</v>
      </c>
      <c r="X39" s="125"/>
      <c r="Y39" s="170"/>
    </row>
    <row r="40" spans="1:25" x14ac:dyDescent="0.3">
      <c r="A40" s="14" t="s">
        <v>785</v>
      </c>
      <c r="B40" s="14"/>
      <c r="C40" s="14" t="s">
        <v>786</v>
      </c>
      <c r="D40" s="14"/>
      <c r="E40" s="11">
        <v>11972</v>
      </c>
      <c r="F40" s="11"/>
      <c r="G40" s="11">
        <v>8978</v>
      </c>
      <c r="H40" s="11"/>
      <c r="I40" s="11">
        <v>11036</v>
      </c>
      <c r="J40" s="11"/>
      <c r="K40" s="11">
        <v>10102</v>
      </c>
      <c r="L40" s="11"/>
      <c r="M40" s="11">
        <v>14721</v>
      </c>
      <c r="N40" s="11"/>
      <c r="O40" s="11">
        <v>18104</v>
      </c>
      <c r="P40" s="11"/>
      <c r="Q40" s="11">
        <v>12952</v>
      </c>
      <c r="S40" s="11">
        <v>10291</v>
      </c>
      <c r="U40" s="167">
        <v>14011</v>
      </c>
      <c r="V40" s="125"/>
      <c r="W40" s="169">
        <v>16000</v>
      </c>
      <c r="X40" s="125"/>
      <c r="Y40" s="170">
        <v>4241</v>
      </c>
    </row>
    <row r="41" spans="1:25" x14ac:dyDescent="0.3">
      <c r="A41" s="14" t="s">
        <v>787</v>
      </c>
      <c r="B41" s="14"/>
      <c r="C41" s="14" t="s">
        <v>788</v>
      </c>
      <c r="D41" s="14"/>
      <c r="E41" s="11">
        <v>27867</v>
      </c>
      <c r="F41" s="11"/>
      <c r="G41" s="11">
        <v>29843.54</v>
      </c>
      <c r="H41" s="11"/>
      <c r="I41" s="11">
        <v>30728</v>
      </c>
      <c r="J41" s="11"/>
      <c r="K41" s="11">
        <v>32836</v>
      </c>
      <c r="L41" s="11"/>
      <c r="M41" s="11">
        <v>33340</v>
      </c>
      <c r="N41" s="11"/>
      <c r="O41" s="11">
        <v>35648</v>
      </c>
      <c r="P41" s="11"/>
      <c r="Q41" s="11">
        <v>36733</v>
      </c>
      <c r="S41" s="11">
        <v>50951</v>
      </c>
      <c r="U41" s="167">
        <v>99029</v>
      </c>
      <c r="V41" s="125"/>
      <c r="W41" s="169">
        <v>100000</v>
      </c>
      <c r="X41" s="125"/>
      <c r="Y41" s="170">
        <v>111110</v>
      </c>
    </row>
    <row r="42" spans="1:25" x14ac:dyDescent="0.3">
      <c r="A42" s="14" t="s">
        <v>789</v>
      </c>
      <c r="B42" s="14"/>
      <c r="C42" s="14" t="s">
        <v>790</v>
      </c>
      <c r="D42" s="14"/>
      <c r="E42" s="11">
        <v>2586</v>
      </c>
      <c r="F42" s="11"/>
      <c r="G42" s="11">
        <v>2881</v>
      </c>
      <c r="H42" s="11"/>
      <c r="I42" s="11">
        <v>3945</v>
      </c>
      <c r="J42" s="11"/>
      <c r="K42" s="11">
        <v>3702.5</v>
      </c>
      <c r="L42" s="11"/>
      <c r="M42" s="11">
        <v>4080.2</v>
      </c>
      <c r="N42" s="11"/>
      <c r="O42" s="11">
        <v>4445.13</v>
      </c>
      <c r="P42" s="11"/>
      <c r="Q42" s="11">
        <v>4350.12</v>
      </c>
      <c r="S42" s="11">
        <v>4996.3100000000004</v>
      </c>
      <c r="U42" s="167">
        <v>0</v>
      </c>
      <c r="V42" s="125"/>
      <c r="W42" s="169">
        <v>0</v>
      </c>
      <c r="X42" s="125"/>
      <c r="Y42" s="170"/>
    </row>
    <row r="43" spans="1:25" x14ac:dyDescent="0.3">
      <c r="A43" s="14" t="s">
        <v>791</v>
      </c>
      <c r="B43" s="14"/>
      <c r="C43" s="14" t="s">
        <v>792</v>
      </c>
      <c r="D43" s="14"/>
      <c r="E43" s="11">
        <v>0</v>
      </c>
      <c r="F43" s="11"/>
      <c r="G43" s="11">
        <v>0</v>
      </c>
      <c r="H43" s="11"/>
      <c r="I43" s="11">
        <v>7760.68</v>
      </c>
      <c r="J43" s="11"/>
      <c r="K43" s="11">
        <v>0</v>
      </c>
      <c r="L43" s="11"/>
      <c r="M43" s="11">
        <v>21864.55</v>
      </c>
      <c r="N43" s="11"/>
      <c r="O43" s="11">
        <v>0</v>
      </c>
      <c r="P43" s="11"/>
      <c r="Q43" s="11">
        <v>0</v>
      </c>
      <c r="S43" s="11">
        <v>0</v>
      </c>
      <c r="U43" s="167">
        <v>24770</v>
      </c>
      <c r="V43" s="125"/>
      <c r="W43" s="169"/>
      <c r="X43" s="125"/>
      <c r="Y43" s="170"/>
    </row>
    <row r="44" spans="1:25" x14ac:dyDescent="0.3">
      <c r="A44" s="14"/>
      <c r="B44" s="14"/>
      <c r="C44" s="14"/>
      <c r="D44" s="14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S44" s="11"/>
      <c r="U44" s="167">
        <v>0</v>
      </c>
      <c r="V44" s="125"/>
      <c r="W44" s="169"/>
      <c r="X44" s="125"/>
      <c r="Y44" s="125"/>
    </row>
    <row r="45" spans="1:25" x14ac:dyDescent="0.3">
      <c r="A45" s="14"/>
      <c r="B45" s="14"/>
      <c r="C45" s="14"/>
      <c r="D45" s="14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S45" s="11"/>
      <c r="U45" s="167"/>
      <c r="V45" s="125"/>
      <c r="W45" s="169"/>
      <c r="X45" s="125"/>
      <c r="Y45" s="125"/>
    </row>
    <row r="46" spans="1:25" x14ac:dyDescent="0.3">
      <c r="A46" s="14"/>
      <c r="B46" s="14"/>
      <c r="C46" s="14" t="s">
        <v>706</v>
      </c>
      <c r="D46" s="14"/>
      <c r="E46" s="11">
        <f>SUM(E20:E43)</f>
        <v>44531.1</v>
      </c>
      <c r="F46" s="11"/>
      <c r="G46" s="11">
        <f>SUM(G20:G43)</f>
        <v>43722.59</v>
      </c>
      <c r="H46" s="11"/>
      <c r="I46" s="11">
        <f>SUM(I20:I43)</f>
        <v>55777.340000000004</v>
      </c>
      <c r="J46" s="11"/>
      <c r="K46" s="11">
        <f>SUM(K20:K43)</f>
        <v>49106.17</v>
      </c>
      <c r="L46" s="11"/>
      <c r="M46" s="11">
        <f>SUM(M20:M43)</f>
        <v>76367.360000000001</v>
      </c>
      <c r="N46" s="11"/>
      <c r="O46" s="11">
        <f>SUM(O20:O43)</f>
        <v>60618.229999999996</v>
      </c>
      <c r="P46" s="11"/>
      <c r="Q46" s="11">
        <f>SUM(Q20:Q43)</f>
        <v>56494.9</v>
      </c>
      <c r="S46" s="11">
        <f>SUM(S20:S43)</f>
        <v>68794.38</v>
      </c>
      <c r="U46" s="167">
        <f>SUM(U20:U43)</f>
        <v>140462.85999999999</v>
      </c>
      <c r="V46" s="125"/>
      <c r="W46" s="169">
        <f>SUM(W20:W43)</f>
        <v>118870</v>
      </c>
      <c r="X46" s="125"/>
      <c r="Y46" s="170">
        <f>SUM(Y20:Y43)</f>
        <v>116450.38</v>
      </c>
    </row>
    <row r="47" spans="1:25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S47" s="14"/>
      <c r="U47" s="167"/>
      <c r="V47" s="125"/>
      <c r="W47" s="169"/>
      <c r="X47" s="125"/>
      <c r="Y47" s="125"/>
    </row>
    <row r="48" spans="1:25" x14ac:dyDescent="0.3">
      <c r="A48" s="14"/>
      <c r="B48" s="14"/>
      <c r="C48" s="14" t="s">
        <v>400</v>
      </c>
      <c r="D48" s="14"/>
      <c r="E48" s="60">
        <f>E18-E46</f>
        <v>15089.300000000003</v>
      </c>
      <c r="F48" s="14"/>
      <c r="G48" s="60">
        <f>G18-G46</f>
        <v>31902.700000000012</v>
      </c>
      <c r="H48" s="14"/>
      <c r="I48" s="60">
        <f>I18-I46</f>
        <v>4748.3600000000079</v>
      </c>
      <c r="J48" s="14"/>
      <c r="K48" s="60">
        <f>K18-K46</f>
        <v>5642.1900000000096</v>
      </c>
      <c r="L48" s="14"/>
      <c r="M48" s="60">
        <f>M18-M46</f>
        <v>4626.8300000000017</v>
      </c>
      <c r="N48" s="60"/>
      <c r="O48" s="60">
        <f>O18-O46</f>
        <v>6137.1999999999971</v>
      </c>
      <c r="P48" s="14"/>
      <c r="Q48" s="60">
        <f>Q18-Q46</f>
        <v>9642.2999999999956</v>
      </c>
      <c r="S48" s="60">
        <f>S18-S46</f>
        <v>8713.64</v>
      </c>
      <c r="U48" s="170">
        <v>255</v>
      </c>
      <c r="V48" s="125"/>
      <c r="W48" s="169">
        <f>SUM(W18-W46)</f>
        <v>1385</v>
      </c>
      <c r="X48" s="125"/>
      <c r="Y48" s="166">
        <f>SUM(Y18-Y46)</f>
        <v>-98474.13</v>
      </c>
    </row>
    <row r="49" spans="1:21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S49" s="14"/>
      <c r="U49" s="162"/>
    </row>
    <row r="50" spans="1:21" x14ac:dyDescent="0.3">
      <c r="U50" s="14"/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topLeftCell="A29" workbookViewId="0">
      <selection activeCell="X7" sqref="X7"/>
    </sheetView>
  </sheetViews>
  <sheetFormatPr defaultRowHeight="14.4" x14ac:dyDescent="0.3"/>
  <cols>
    <col min="1" max="1" width="27.88671875" bestFit="1" customWidth="1"/>
    <col min="2" max="2" width="0.88671875" customWidth="1"/>
    <col min="3" max="3" width="27" customWidth="1"/>
    <col min="4" max="4" width="3.6640625" hidden="1" customWidth="1"/>
    <col min="5" max="5" width="11.5546875" hidden="1" customWidth="1"/>
    <col min="6" max="6" width="3.6640625" hidden="1" customWidth="1"/>
    <col min="7" max="7" width="11.5546875" hidden="1" customWidth="1"/>
    <col min="8" max="8" width="3.6640625" hidden="1" customWidth="1"/>
    <col min="9" max="9" width="12.5546875" hidden="1" customWidth="1"/>
    <col min="10" max="10" width="3.6640625" hidden="1" customWidth="1"/>
    <col min="11" max="11" width="11.5546875" hidden="1" customWidth="1"/>
    <col min="12" max="12" width="3.6640625" hidden="1" customWidth="1"/>
    <col min="13" max="13" width="12.5546875" hidden="1" customWidth="1"/>
    <col min="14" max="14" width="3.6640625" hidden="1" customWidth="1"/>
    <col min="15" max="15" width="12.5546875" hidden="1" customWidth="1"/>
    <col min="16" max="16" width="3.6640625" hidden="1" customWidth="1"/>
    <col min="17" max="17" width="15.44140625" customWidth="1"/>
    <col min="18" max="18" width="0.77734375" customWidth="1"/>
    <col min="19" max="19" width="14.5546875" customWidth="1"/>
    <col min="20" max="20" width="0.6640625" customWidth="1"/>
    <col min="21" max="22" width="14.33203125" customWidth="1"/>
    <col min="23" max="23" width="1.6640625" customWidth="1"/>
    <col min="24" max="24" width="12.33203125" customWidth="1"/>
  </cols>
  <sheetData>
    <row r="1" spans="1:24" x14ac:dyDescent="0.3">
      <c r="A1" s="50" t="s">
        <v>402</v>
      </c>
      <c r="B1" s="50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/>
      <c r="O1" s="64"/>
      <c r="P1" s="64"/>
      <c r="Q1" s="64"/>
      <c r="R1" s="66"/>
      <c r="S1" s="64"/>
      <c r="T1" s="66"/>
      <c r="U1" s="173"/>
      <c r="V1" s="64"/>
      <c r="W1" s="14"/>
      <c r="X1" s="14"/>
    </row>
    <row r="2" spans="1:24" x14ac:dyDescent="0.3">
      <c r="A2" s="51" t="s">
        <v>1285</v>
      </c>
      <c r="B2" s="51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5"/>
      <c r="O2" s="64"/>
      <c r="P2" s="64"/>
      <c r="Q2" s="64"/>
      <c r="R2" s="66"/>
      <c r="S2" s="64"/>
      <c r="T2" s="66"/>
      <c r="U2" s="173"/>
      <c r="V2" s="64"/>
      <c r="W2" s="14"/>
      <c r="X2" s="14"/>
    </row>
    <row r="3" spans="1:24" x14ac:dyDescent="0.3">
      <c r="A3" s="50" t="s">
        <v>707</v>
      </c>
      <c r="B3" s="50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5"/>
      <c r="O3" s="64"/>
      <c r="P3" s="64"/>
      <c r="Q3" s="64"/>
      <c r="R3" s="66"/>
      <c r="S3" s="64"/>
      <c r="T3" s="66"/>
      <c r="U3" s="173"/>
      <c r="V3" s="64"/>
      <c r="W3" s="14"/>
      <c r="X3" s="14"/>
    </row>
    <row r="4" spans="1:24" x14ac:dyDescent="0.3">
      <c r="A4" s="52">
        <v>44207</v>
      </c>
      <c r="B4" s="64"/>
      <c r="C4" s="64"/>
      <c r="D4" s="64"/>
      <c r="F4" s="64"/>
      <c r="G4" s="64"/>
      <c r="H4" s="64"/>
      <c r="I4" s="64"/>
      <c r="J4" s="64"/>
      <c r="K4" s="64"/>
      <c r="L4" s="64"/>
      <c r="M4" s="64"/>
      <c r="N4" s="65"/>
      <c r="O4" s="64"/>
      <c r="P4" s="64"/>
      <c r="Q4" s="64"/>
      <c r="R4" s="67"/>
      <c r="S4" s="64"/>
      <c r="T4" s="67"/>
      <c r="U4" s="173"/>
      <c r="V4" s="64"/>
      <c r="W4" s="14"/>
      <c r="X4" s="14"/>
    </row>
    <row r="5" spans="1:24" x14ac:dyDescent="0.3">
      <c r="A5" s="5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5"/>
      <c r="O5" s="64"/>
      <c r="P5" s="64"/>
      <c r="Q5" s="64"/>
      <c r="R5" s="66"/>
      <c r="S5" s="64"/>
      <c r="T5" s="66"/>
      <c r="U5" s="173"/>
      <c r="V5" s="64"/>
      <c r="W5" s="14"/>
      <c r="X5" s="14"/>
    </row>
    <row r="6" spans="1:24" x14ac:dyDescent="0.3">
      <c r="A6" s="50" t="s">
        <v>1286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5"/>
      <c r="O6" s="64"/>
      <c r="P6" s="64"/>
      <c r="Q6" s="64"/>
      <c r="R6" s="66"/>
      <c r="S6" s="64"/>
      <c r="T6" s="66"/>
      <c r="U6" s="173"/>
      <c r="V6" s="64" t="s">
        <v>1439</v>
      </c>
      <c r="W6" s="14"/>
      <c r="X6" s="14"/>
    </row>
    <row r="7" spans="1:24" x14ac:dyDescent="0.3">
      <c r="A7" s="64"/>
      <c r="B7" s="64"/>
      <c r="C7" s="64"/>
      <c r="D7" s="64"/>
      <c r="E7" s="54" t="s">
        <v>401</v>
      </c>
      <c r="F7" s="50"/>
      <c r="G7" s="54" t="s">
        <v>397</v>
      </c>
      <c r="H7" s="50"/>
      <c r="I7" s="55">
        <v>41820</v>
      </c>
      <c r="J7" s="50"/>
      <c r="K7" s="54" t="s">
        <v>479</v>
      </c>
      <c r="L7" s="50"/>
      <c r="M7" s="55">
        <v>42551</v>
      </c>
      <c r="N7" s="68"/>
      <c r="O7" s="55">
        <v>42916</v>
      </c>
      <c r="P7" s="50"/>
      <c r="Q7" s="55">
        <v>43281</v>
      </c>
      <c r="R7" s="66"/>
      <c r="S7" s="55">
        <v>43646</v>
      </c>
      <c r="T7" s="66"/>
      <c r="U7" s="171">
        <v>44012</v>
      </c>
      <c r="V7" s="58" t="s">
        <v>563</v>
      </c>
      <c r="W7" s="14"/>
      <c r="X7" s="57" t="s">
        <v>564</v>
      </c>
    </row>
    <row r="8" spans="1:24" x14ac:dyDescent="0.3">
      <c r="A8" s="64"/>
      <c r="B8" s="64"/>
      <c r="C8" s="64"/>
      <c r="D8" s="64"/>
      <c r="E8" s="50" t="s">
        <v>691</v>
      </c>
      <c r="F8" s="50"/>
      <c r="G8" s="50" t="s">
        <v>637</v>
      </c>
      <c r="H8" s="50"/>
      <c r="I8" s="50" t="s">
        <v>637</v>
      </c>
      <c r="J8" s="50"/>
      <c r="K8" s="57" t="s">
        <v>637</v>
      </c>
      <c r="L8" s="50"/>
      <c r="M8" s="57" t="s">
        <v>637</v>
      </c>
      <c r="N8" s="69"/>
      <c r="O8" s="57" t="s">
        <v>637</v>
      </c>
      <c r="P8" s="50"/>
      <c r="Q8" s="57" t="s">
        <v>637</v>
      </c>
      <c r="R8" s="66"/>
      <c r="S8" s="59" t="s">
        <v>637</v>
      </c>
      <c r="T8" s="66"/>
      <c r="U8" s="172" t="s">
        <v>637</v>
      </c>
      <c r="V8" s="58" t="s">
        <v>1133</v>
      </c>
      <c r="W8" s="14"/>
      <c r="X8" s="211">
        <v>44347</v>
      </c>
    </row>
    <row r="9" spans="1:24" x14ac:dyDescent="0.3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5"/>
      <c r="O9" s="64"/>
      <c r="P9" s="64"/>
      <c r="Q9" s="64"/>
      <c r="R9" s="66"/>
      <c r="S9" s="64"/>
      <c r="T9" s="66"/>
      <c r="U9" s="173"/>
      <c r="V9" s="64"/>
      <c r="W9" s="14"/>
      <c r="X9" s="14"/>
    </row>
    <row r="10" spans="1:24" x14ac:dyDescent="0.3">
      <c r="A10" s="64" t="s">
        <v>708</v>
      </c>
      <c r="B10" s="64"/>
      <c r="C10" s="64" t="s">
        <v>394</v>
      </c>
      <c r="D10" s="64"/>
      <c r="E10" s="60">
        <v>10530.23</v>
      </c>
      <c r="F10" s="64"/>
      <c r="G10" s="60">
        <f>E55</f>
        <v>516.43000000000757</v>
      </c>
      <c r="H10" s="64"/>
      <c r="I10" s="70">
        <f>G55</f>
        <v>27022.270000000004</v>
      </c>
      <c r="J10" s="64"/>
      <c r="K10" s="70">
        <f>I55</f>
        <v>8351.7400000000052</v>
      </c>
      <c r="L10" s="64"/>
      <c r="M10" s="60">
        <f>K55</f>
        <v>4948.929999999993</v>
      </c>
      <c r="N10" s="71"/>
      <c r="O10" s="60">
        <f>M55</f>
        <v>6980.7899999999936</v>
      </c>
      <c r="P10" s="64"/>
      <c r="Q10" s="60">
        <v>6720.78</v>
      </c>
      <c r="R10" s="66"/>
      <c r="S10" s="60">
        <f>Q55</f>
        <v>5814.3600000000006</v>
      </c>
      <c r="T10" s="66"/>
      <c r="U10" s="174">
        <v>6720.78</v>
      </c>
      <c r="V10" s="70">
        <f>SUM(U55)</f>
        <v>12882.600000000006</v>
      </c>
      <c r="W10" s="14"/>
      <c r="X10" s="61">
        <v>22129</v>
      </c>
    </row>
    <row r="11" spans="1:24" x14ac:dyDescent="0.3">
      <c r="A11" s="50"/>
      <c r="B11" s="64"/>
      <c r="C11" s="50"/>
      <c r="D11" s="64"/>
      <c r="E11" s="11"/>
      <c r="F11" s="64"/>
      <c r="G11" s="11"/>
      <c r="H11" s="64"/>
      <c r="I11" s="64"/>
      <c r="J11" s="64"/>
      <c r="K11" s="64"/>
      <c r="L11" s="64"/>
      <c r="M11" s="64"/>
      <c r="N11" s="65"/>
      <c r="O11" s="64"/>
      <c r="P11" s="64"/>
      <c r="Q11" s="64"/>
      <c r="R11" s="66"/>
      <c r="S11" s="72"/>
      <c r="T11" s="66"/>
      <c r="U11" s="173"/>
      <c r="V11" s="64"/>
      <c r="W11" s="14"/>
      <c r="X11" s="14"/>
    </row>
    <row r="12" spans="1:24" x14ac:dyDescent="0.3">
      <c r="A12" s="64" t="s">
        <v>1320</v>
      </c>
      <c r="B12" s="64"/>
      <c r="C12" s="64" t="s">
        <v>726</v>
      </c>
      <c r="D12" s="64"/>
      <c r="E12" s="11"/>
      <c r="F12" s="64"/>
      <c r="G12" s="11"/>
      <c r="H12" s="64"/>
      <c r="I12" s="64"/>
      <c r="J12" s="64"/>
      <c r="K12" s="64"/>
      <c r="L12" s="64"/>
      <c r="M12" s="64"/>
      <c r="N12" s="65"/>
      <c r="O12" s="64"/>
      <c r="P12" s="64"/>
      <c r="Q12" s="64"/>
      <c r="R12" s="66"/>
      <c r="S12" s="72"/>
      <c r="T12" s="66"/>
      <c r="U12" s="173">
        <v>4039.92</v>
      </c>
      <c r="V12" s="64"/>
      <c r="W12" s="14"/>
      <c r="X12" s="14">
        <v>94.25</v>
      </c>
    </row>
    <row r="13" spans="1:24" x14ac:dyDescent="0.3">
      <c r="A13" s="64" t="s">
        <v>709</v>
      </c>
      <c r="B13" s="64"/>
      <c r="C13" s="64" t="s">
        <v>710</v>
      </c>
      <c r="D13" s="64"/>
      <c r="E13" s="11">
        <v>18379.349999999999</v>
      </c>
      <c r="F13" s="64"/>
      <c r="G13" s="11">
        <v>19662.2</v>
      </c>
      <c r="H13" s="64"/>
      <c r="I13" s="11">
        <v>15605</v>
      </c>
      <c r="J13" s="64"/>
      <c r="K13" s="11">
        <v>17868.91</v>
      </c>
      <c r="L13" s="64"/>
      <c r="M13" s="11">
        <v>24432.52</v>
      </c>
      <c r="N13" s="73"/>
      <c r="O13" s="11">
        <v>20558.95</v>
      </c>
      <c r="P13" s="64"/>
      <c r="Q13" s="11">
        <v>19111.55</v>
      </c>
      <c r="R13" s="66"/>
      <c r="S13" s="11">
        <v>18133.53</v>
      </c>
      <c r="T13" s="66"/>
      <c r="U13" s="175">
        <v>8735.19</v>
      </c>
      <c r="V13" s="212">
        <v>20000</v>
      </c>
      <c r="W13" s="14"/>
      <c r="X13" s="63">
        <v>336</v>
      </c>
    </row>
    <row r="14" spans="1:24" x14ac:dyDescent="0.3">
      <c r="A14" s="64" t="s">
        <v>711</v>
      </c>
      <c r="B14" s="64"/>
      <c r="C14" s="64" t="s">
        <v>712</v>
      </c>
      <c r="D14" s="64"/>
      <c r="E14" s="11">
        <v>11775.75</v>
      </c>
      <c r="F14" s="64"/>
      <c r="G14" s="11">
        <v>14740</v>
      </c>
      <c r="H14" s="64"/>
      <c r="I14" s="11">
        <v>12043.5</v>
      </c>
      <c r="J14" s="64"/>
      <c r="K14" s="12">
        <v>16342.5</v>
      </c>
      <c r="L14" s="64"/>
      <c r="M14" s="11">
        <v>16206.5</v>
      </c>
      <c r="N14" s="73"/>
      <c r="O14" s="11">
        <v>15566.3</v>
      </c>
      <c r="P14" s="64"/>
      <c r="Q14" s="11">
        <v>15614.5</v>
      </c>
      <c r="R14" s="66"/>
      <c r="S14" s="11">
        <v>14739.25</v>
      </c>
      <c r="T14" s="66"/>
      <c r="U14" s="175">
        <v>10559.75</v>
      </c>
      <c r="V14" s="212">
        <v>13000</v>
      </c>
      <c r="W14" s="14"/>
      <c r="X14" s="63">
        <v>13860.75</v>
      </c>
    </row>
    <row r="15" spans="1:24" x14ac:dyDescent="0.3">
      <c r="A15" s="64" t="s">
        <v>713</v>
      </c>
      <c r="B15" s="64"/>
      <c r="C15" s="64" t="s">
        <v>714</v>
      </c>
      <c r="D15" s="64"/>
      <c r="E15" s="11">
        <v>419.86</v>
      </c>
      <c r="F15" s="64"/>
      <c r="G15" s="11">
        <v>311.39</v>
      </c>
      <c r="H15" s="64"/>
      <c r="I15" s="11">
        <v>322.5</v>
      </c>
      <c r="J15" s="64"/>
      <c r="K15" s="11">
        <v>269.33</v>
      </c>
      <c r="L15" s="64"/>
      <c r="M15" s="11">
        <v>218.05</v>
      </c>
      <c r="N15" s="73"/>
      <c r="O15" s="11">
        <v>369.41</v>
      </c>
      <c r="P15" s="64"/>
      <c r="Q15" s="11">
        <v>0</v>
      </c>
      <c r="R15" s="66"/>
      <c r="S15" s="11"/>
      <c r="T15" s="66"/>
      <c r="U15" s="175">
        <v>0</v>
      </c>
      <c r="V15" s="212"/>
      <c r="W15" s="14"/>
      <c r="X15" s="63"/>
    </row>
    <row r="16" spans="1:24" x14ac:dyDescent="0.3">
      <c r="A16" s="64" t="s">
        <v>715</v>
      </c>
      <c r="B16" s="64"/>
      <c r="C16" s="64" t="s">
        <v>716</v>
      </c>
      <c r="D16" s="64"/>
      <c r="E16" s="11">
        <v>2995.74</v>
      </c>
      <c r="F16" s="64"/>
      <c r="G16" s="11">
        <v>822.91</v>
      </c>
      <c r="H16" s="64"/>
      <c r="I16" s="11">
        <v>275.05</v>
      </c>
      <c r="J16" s="64"/>
      <c r="K16" s="11">
        <v>0</v>
      </c>
      <c r="L16" s="64"/>
      <c r="M16" s="11">
        <v>295.92</v>
      </c>
      <c r="N16" s="73"/>
      <c r="O16" s="11">
        <v>0</v>
      </c>
      <c r="P16" s="64"/>
      <c r="Q16" s="11">
        <v>1325.16</v>
      </c>
      <c r="R16" s="66"/>
      <c r="S16" s="11">
        <v>1917.12</v>
      </c>
      <c r="T16" s="66"/>
      <c r="U16" s="175">
        <v>2190.48</v>
      </c>
      <c r="V16" s="212">
        <v>1500</v>
      </c>
      <c r="W16" s="14"/>
      <c r="X16" s="63">
        <v>813.01</v>
      </c>
    </row>
    <row r="17" spans="1:24" x14ac:dyDescent="0.3">
      <c r="A17" s="64" t="s">
        <v>717</v>
      </c>
      <c r="B17" s="64"/>
      <c r="C17" s="64" t="s">
        <v>718</v>
      </c>
      <c r="D17" s="64"/>
      <c r="E17" s="11">
        <v>0</v>
      </c>
      <c r="F17" s="64"/>
      <c r="G17" s="11">
        <v>16857.32</v>
      </c>
      <c r="H17" s="64"/>
      <c r="I17" s="11">
        <v>6001.31</v>
      </c>
      <c r="J17" s="64"/>
      <c r="K17" s="11">
        <v>0</v>
      </c>
      <c r="L17" s="64"/>
      <c r="M17" s="11">
        <v>0</v>
      </c>
      <c r="N17" s="73"/>
      <c r="O17" s="11">
        <v>0</v>
      </c>
      <c r="P17" s="64"/>
      <c r="Q17" s="11"/>
      <c r="R17" s="66"/>
      <c r="S17" s="11">
        <v>0</v>
      </c>
      <c r="T17" s="66"/>
      <c r="U17" s="175">
        <v>0</v>
      </c>
      <c r="V17" s="212"/>
      <c r="W17" s="14"/>
      <c r="X17" s="63"/>
    </row>
    <row r="18" spans="1:24" x14ac:dyDescent="0.3">
      <c r="A18" s="64" t="s">
        <v>1383</v>
      </c>
      <c r="B18" s="64"/>
      <c r="C18" s="64" t="s">
        <v>1384</v>
      </c>
      <c r="D18" s="64"/>
      <c r="E18" s="11"/>
      <c r="F18" s="64"/>
      <c r="G18" s="11"/>
      <c r="H18" s="64"/>
      <c r="I18" s="11"/>
      <c r="J18" s="64"/>
      <c r="K18" s="11"/>
      <c r="L18" s="64"/>
      <c r="M18" s="11"/>
      <c r="N18" s="73"/>
      <c r="O18" s="11"/>
      <c r="P18" s="64"/>
      <c r="Q18" s="11"/>
      <c r="R18" s="66"/>
      <c r="S18" s="11"/>
      <c r="T18" s="66"/>
      <c r="U18" s="175"/>
      <c r="V18" s="212"/>
      <c r="W18" s="14"/>
      <c r="X18" s="63">
        <v>7500</v>
      </c>
    </row>
    <row r="19" spans="1:24" x14ac:dyDescent="0.3">
      <c r="A19" s="64" t="s">
        <v>719</v>
      </c>
      <c r="B19" s="64"/>
      <c r="C19" s="64" t="s">
        <v>720</v>
      </c>
      <c r="D19" s="64"/>
      <c r="E19" s="11">
        <v>556</v>
      </c>
      <c r="F19" s="64"/>
      <c r="G19" s="11">
        <v>581</v>
      </c>
      <c r="H19" s="64"/>
      <c r="I19" s="11">
        <v>608.12</v>
      </c>
      <c r="J19" s="64"/>
      <c r="K19" s="11">
        <v>602.01</v>
      </c>
      <c r="L19" s="64"/>
      <c r="M19" s="11">
        <v>591.16</v>
      </c>
      <c r="N19" s="73"/>
      <c r="O19" s="11">
        <v>576.4</v>
      </c>
      <c r="P19" s="64"/>
      <c r="Q19" s="11">
        <v>544.88</v>
      </c>
      <c r="R19" s="66"/>
      <c r="S19" s="11">
        <v>519.16</v>
      </c>
      <c r="T19" s="66"/>
      <c r="U19" s="175">
        <v>601.76</v>
      </c>
      <c r="V19" s="212">
        <v>500</v>
      </c>
      <c r="W19" s="14"/>
      <c r="X19" s="63">
        <v>606.86</v>
      </c>
    </row>
    <row r="20" spans="1:24" x14ac:dyDescent="0.3">
      <c r="A20" s="64" t="s">
        <v>721</v>
      </c>
      <c r="B20" s="64"/>
      <c r="C20" s="64" t="s">
        <v>722</v>
      </c>
      <c r="D20" s="64"/>
      <c r="E20" s="11">
        <v>228.9</v>
      </c>
      <c r="F20" s="64"/>
      <c r="G20" s="11">
        <v>276.3</v>
      </c>
      <c r="H20" s="64"/>
      <c r="I20" s="11">
        <v>322.5</v>
      </c>
      <c r="J20" s="64"/>
      <c r="K20" s="11">
        <v>792.6</v>
      </c>
      <c r="L20" s="64"/>
      <c r="M20" s="11">
        <v>606</v>
      </c>
      <c r="N20" s="73"/>
      <c r="O20" s="11">
        <v>395.7</v>
      </c>
      <c r="P20" s="64"/>
      <c r="Q20" s="11">
        <v>135</v>
      </c>
      <c r="R20" s="66"/>
      <c r="S20" s="11">
        <v>469.8</v>
      </c>
      <c r="T20" s="66"/>
      <c r="U20" s="175">
        <v>234.3</v>
      </c>
      <c r="V20" s="212">
        <v>400</v>
      </c>
      <c r="W20" s="14"/>
      <c r="X20" s="63"/>
    </row>
    <row r="21" spans="1:24" x14ac:dyDescent="0.3">
      <c r="A21" s="64" t="s">
        <v>723</v>
      </c>
      <c r="B21" s="64"/>
      <c r="C21" s="64" t="s">
        <v>724</v>
      </c>
      <c r="D21" s="64"/>
      <c r="E21" s="11">
        <v>122.8</v>
      </c>
      <c r="F21" s="64"/>
      <c r="G21" s="11">
        <v>144</v>
      </c>
      <c r="H21" s="64"/>
      <c r="I21" s="11">
        <v>140.4</v>
      </c>
      <c r="J21" s="64"/>
      <c r="K21" s="11">
        <v>509.6</v>
      </c>
      <c r="L21" s="64"/>
      <c r="M21" s="11">
        <v>331.6</v>
      </c>
      <c r="N21" s="73"/>
      <c r="O21" s="11">
        <v>192</v>
      </c>
      <c r="P21" s="64"/>
      <c r="Q21" s="11">
        <v>106</v>
      </c>
      <c r="R21" s="66"/>
      <c r="S21" s="11">
        <v>832.8</v>
      </c>
      <c r="T21" s="66"/>
      <c r="U21" s="175">
        <v>352</v>
      </c>
      <c r="V21" s="212">
        <v>0</v>
      </c>
      <c r="W21" s="14"/>
      <c r="X21" s="63"/>
    </row>
    <row r="22" spans="1:24" x14ac:dyDescent="0.3">
      <c r="A22" s="64" t="s">
        <v>1321</v>
      </c>
      <c r="B22" s="64"/>
      <c r="C22" s="64" t="s">
        <v>1322</v>
      </c>
      <c r="D22" s="64"/>
      <c r="E22" s="11"/>
      <c r="F22" s="64"/>
      <c r="G22" s="11"/>
      <c r="H22" s="64"/>
      <c r="I22" s="11"/>
      <c r="J22" s="64"/>
      <c r="K22" s="11"/>
      <c r="L22" s="64"/>
      <c r="M22" s="11"/>
      <c r="N22" s="73"/>
      <c r="O22" s="11"/>
      <c r="P22" s="64"/>
      <c r="Q22" s="11"/>
      <c r="R22" s="66"/>
      <c r="S22" s="11"/>
      <c r="T22" s="66"/>
      <c r="U22" s="175">
        <v>1422.13</v>
      </c>
      <c r="V22" s="212"/>
      <c r="W22" s="14"/>
      <c r="X22" s="63">
        <v>1422.13</v>
      </c>
    </row>
    <row r="23" spans="1:24" x14ac:dyDescent="0.3">
      <c r="A23" s="64" t="s">
        <v>725</v>
      </c>
      <c r="B23" s="64"/>
      <c r="C23" s="64" t="s">
        <v>726</v>
      </c>
      <c r="D23" s="64"/>
      <c r="E23" s="11">
        <v>11367.96</v>
      </c>
      <c r="F23" s="64"/>
      <c r="G23" s="11">
        <v>10882</v>
      </c>
      <c r="H23" s="64"/>
      <c r="I23" s="11">
        <v>11467.18</v>
      </c>
      <c r="J23" s="64"/>
      <c r="K23" s="11">
        <v>11969.81</v>
      </c>
      <c r="L23" s="64"/>
      <c r="M23" s="11">
        <v>11775.36</v>
      </c>
      <c r="N23" s="73"/>
      <c r="O23" s="11">
        <v>11810.26</v>
      </c>
      <c r="P23" s="64"/>
      <c r="Q23" s="11">
        <v>12162.91</v>
      </c>
      <c r="R23" s="66"/>
      <c r="S23" s="11">
        <v>13328.84</v>
      </c>
      <c r="T23" s="66"/>
      <c r="U23" s="175">
        <v>8549.92</v>
      </c>
      <c r="V23" s="212">
        <v>10000</v>
      </c>
      <c r="W23" s="14"/>
      <c r="X23" s="63"/>
    </row>
    <row r="24" spans="1:24" x14ac:dyDescent="0.3">
      <c r="A24" s="64" t="s">
        <v>727</v>
      </c>
      <c r="B24" s="64"/>
      <c r="C24" s="64" t="s">
        <v>728</v>
      </c>
      <c r="D24" s="64"/>
      <c r="E24" s="11">
        <v>18584.560000000001</v>
      </c>
      <c r="F24" s="64"/>
      <c r="G24" s="11">
        <v>19904.43</v>
      </c>
      <c r="H24" s="64"/>
      <c r="I24" s="11">
        <v>23178.23</v>
      </c>
      <c r="J24" s="64"/>
      <c r="K24" s="11">
        <v>25090.62</v>
      </c>
      <c r="L24" s="64"/>
      <c r="M24" s="11">
        <v>22453.05</v>
      </c>
      <c r="N24" s="73"/>
      <c r="O24" s="11">
        <v>24091.200000000001</v>
      </c>
      <c r="P24" s="64"/>
      <c r="Q24" s="11">
        <v>23860.41</v>
      </c>
      <c r="R24" s="66"/>
      <c r="S24" s="11">
        <v>26632.54</v>
      </c>
      <c r="T24" s="66"/>
      <c r="U24" s="175">
        <v>33186.86</v>
      </c>
      <c r="V24" s="212">
        <v>20000</v>
      </c>
      <c r="W24" s="14"/>
      <c r="X24" s="63">
        <v>6560.72</v>
      </c>
    </row>
    <row r="25" spans="1:24" x14ac:dyDescent="0.3">
      <c r="A25" s="64" t="s">
        <v>1385</v>
      </c>
      <c r="B25" s="64"/>
      <c r="C25" s="64" t="s">
        <v>1386</v>
      </c>
      <c r="D25" s="64"/>
      <c r="E25" s="11"/>
      <c r="F25" s="64"/>
      <c r="G25" s="11"/>
      <c r="H25" s="64"/>
      <c r="I25" s="11"/>
      <c r="J25" s="64"/>
      <c r="K25" s="11"/>
      <c r="L25" s="64"/>
      <c r="M25" s="11"/>
      <c r="N25" s="73"/>
      <c r="O25" s="11"/>
      <c r="P25" s="64"/>
      <c r="Q25" s="11"/>
      <c r="R25" s="66"/>
      <c r="S25" s="11"/>
      <c r="T25" s="66"/>
      <c r="U25" s="175"/>
      <c r="V25" s="212"/>
      <c r="W25" s="14"/>
      <c r="X25" s="63">
        <v>58050.27</v>
      </c>
    </row>
    <row r="26" spans="1:24" x14ac:dyDescent="0.3">
      <c r="A26" s="64" t="s">
        <v>1387</v>
      </c>
      <c r="B26" s="64"/>
      <c r="C26" s="64" t="s">
        <v>1388</v>
      </c>
      <c r="D26" s="64"/>
      <c r="E26" s="11"/>
      <c r="F26" s="64"/>
      <c r="G26" s="11"/>
      <c r="H26" s="64"/>
      <c r="I26" s="11"/>
      <c r="J26" s="64"/>
      <c r="K26" s="11"/>
      <c r="L26" s="64"/>
      <c r="M26" s="11"/>
      <c r="N26" s="73"/>
      <c r="O26" s="11"/>
      <c r="P26" s="64"/>
      <c r="Q26" s="11"/>
      <c r="R26" s="66"/>
      <c r="S26" s="11"/>
      <c r="T26" s="66"/>
      <c r="U26" s="175"/>
      <c r="V26" s="212"/>
      <c r="W26" s="14"/>
      <c r="X26" s="63">
        <v>3054.48</v>
      </c>
    </row>
    <row r="27" spans="1:24" x14ac:dyDescent="0.3">
      <c r="A27" s="64" t="s">
        <v>729</v>
      </c>
      <c r="B27" s="64"/>
      <c r="C27" s="64" t="s">
        <v>730</v>
      </c>
      <c r="D27" s="64"/>
      <c r="E27" s="11">
        <v>1718.2</v>
      </c>
      <c r="F27" s="64"/>
      <c r="G27" s="11">
        <v>3687.11</v>
      </c>
      <c r="H27" s="64"/>
      <c r="I27" s="11">
        <v>2961.9</v>
      </c>
      <c r="J27" s="64"/>
      <c r="K27" s="11">
        <v>4392.9399999999996</v>
      </c>
      <c r="L27" s="64"/>
      <c r="M27" s="11">
        <v>3129.62</v>
      </c>
      <c r="N27" s="73"/>
      <c r="O27" s="11">
        <v>5212.54</v>
      </c>
      <c r="P27" s="64"/>
      <c r="Q27" s="11">
        <v>2884.97</v>
      </c>
      <c r="R27" s="66"/>
      <c r="S27" s="11">
        <v>2040.66</v>
      </c>
      <c r="T27" s="66"/>
      <c r="U27" s="175">
        <v>3111.3</v>
      </c>
      <c r="V27" s="212">
        <v>4000</v>
      </c>
      <c r="W27" s="14"/>
      <c r="X27" s="63"/>
    </row>
    <row r="28" spans="1:24" x14ac:dyDescent="0.3">
      <c r="A28" s="64" t="s">
        <v>731</v>
      </c>
      <c r="B28" s="64"/>
      <c r="C28" s="64" t="s">
        <v>732</v>
      </c>
      <c r="D28" s="64"/>
      <c r="E28" s="11">
        <v>30000</v>
      </c>
      <c r="F28" s="64"/>
      <c r="G28" s="11">
        <v>35000</v>
      </c>
      <c r="H28" s="64"/>
      <c r="I28" s="11">
        <v>20000</v>
      </c>
      <c r="J28" s="64"/>
      <c r="K28" s="11">
        <v>50000</v>
      </c>
      <c r="L28" s="64"/>
      <c r="M28" s="11">
        <v>25000</v>
      </c>
      <c r="N28" s="73"/>
      <c r="O28" s="11">
        <v>30000</v>
      </c>
      <c r="P28" s="64"/>
      <c r="Q28" s="11">
        <v>25000</v>
      </c>
      <c r="R28" s="66"/>
      <c r="S28" s="11">
        <v>35000</v>
      </c>
      <c r="T28" s="66"/>
      <c r="U28" s="175">
        <v>35000</v>
      </c>
      <c r="V28" s="212">
        <v>25000</v>
      </c>
      <c r="W28" s="14"/>
      <c r="X28" s="63">
        <v>0</v>
      </c>
    </row>
    <row r="29" spans="1:24" x14ac:dyDescent="0.3">
      <c r="A29" s="50"/>
      <c r="B29" s="64"/>
      <c r="C29" s="64"/>
      <c r="D29" s="64"/>
      <c r="E29" s="11"/>
      <c r="F29" s="64"/>
      <c r="G29" s="11"/>
      <c r="H29" s="64"/>
      <c r="I29" s="11"/>
      <c r="J29" s="64"/>
      <c r="K29" s="11"/>
      <c r="L29" s="64"/>
      <c r="M29" s="11"/>
      <c r="N29" s="73"/>
      <c r="O29" s="11"/>
      <c r="P29" s="64"/>
      <c r="Q29" s="74">
        <v>0</v>
      </c>
      <c r="R29" s="66"/>
      <c r="S29" s="11"/>
      <c r="T29" s="66"/>
      <c r="U29" s="175"/>
      <c r="V29" s="212"/>
      <c r="W29" s="14"/>
      <c r="X29" s="63"/>
    </row>
    <row r="30" spans="1:24" x14ac:dyDescent="0.3">
      <c r="A30" s="64"/>
      <c r="B30" s="64"/>
      <c r="C30" s="64" t="s">
        <v>695</v>
      </c>
      <c r="D30" s="64"/>
      <c r="E30" s="11">
        <f>SUM(E13:E29)</f>
        <v>96149.119999999995</v>
      </c>
      <c r="F30" s="64"/>
      <c r="G30" s="11">
        <f>SUM(G13:G29)</f>
        <v>122868.66</v>
      </c>
      <c r="H30" s="64"/>
      <c r="I30" s="11">
        <f>SUM(I13:I29)</f>
        <v>92925.69</v>
      </c>
      <c r="J30" s="64"/>
      <c r="K30" s="12">
        <f>SUM(K13:K29)</f>
        <v>127838.32</v>
      </c>
      <c r="L30" s="64"/>
      <c r="M30" s="11">
        <f>SUM(M13:M29)</f>
        <v>105039.78</v>
      </c>
      <c r="N30" s="73"/>
      <c r="O30" s="11">
        <f>SUM(O13:O29)</f>
        <v>108772.76</v>
      </c>
      <c r="P30" s="64"/>
      <c r="Q30" s="11">
        <f>SUM(Q13:Q29)</f>
        <v>100745.38</v>
      </c>
      <c r="R30" s="66"/>
      <c r="S30" s="11">
        <f>SUM(S11:S29)</f>
        <v>113613.70000000001</v>
      </c>
      <c r="T30" s="66"/>
      <c r="U30" s="175">
        <f>SUM(U12:U29)</f>
        <v>107983.61</v>
      </c>
      <c r="V30" s="212">
        <f>SUM(V13:V28)</f>
        <v>94400</v>
      </c>
      <c r="W30" s="14"/>
      <c r="X30" s="201">
        <f>SUM(X12:X28)</f>
        <v>92298.47</v>
      </c>
    </row>
    <row r="31" spans="1:24" x14ac:dyDescent="0.3">
      <c r="A31" s="64"/>
      <c r="B31" s="64"/>
      <c r="C31" s="64"/>
      <c r="D31" s="64"/>
      <c r="E31" s="11"/>
      <c r="F31" s="64"/>
      <c r="G31" s="11"/>
      <c r="H31" s="64"/>
      <c r="I31" s="11"/>
      <c r="J31" s="64"/>
      <c r="K31" s="11"/>
      <c r="L31" s="64"/>
      <c r="M31" s="11"/>
      <c r="N31" s="73"/>
      <c r="O31" s="11"/>
      <c r="P31" s="64"/>
      <c r="Q31" s="11"/>
      <c r="R31" s="66"/>
      <c r="S31" s="11"/>
      <c r="T31" s="66"/>
      <c r="U31" s="175"/>
      <c r="V31" s="212"/>
      <c r="W31" s="14"/>
      <c r="X31" s="63"/>
    </row>
    <row r="32" spans="1:24" x14ac:dyDescent="0.3">
      <c r="A32" s="64"/>
      <c r="B32" s="64"/>
      <c r="C32" s="64" t="s">
        <v>396</v>
      </c>
      <c r="D32" s="64"/>
      <c r="E32" s="11">
        <f>E10+E30</f>
        <v>106679.34999999999</v>
      </c>
      <c r="F32" s="64"/>
      <c r="G32" s="11">
        <f>G10+G30</f>
        <v>123385.09000000001</v>
      </c>
      <c r="H32" s="64"/>
      <c r="I32" s="11">
        <f>I10+I30</f>
        <v>119947.96</v>
      </c>
      <c r="J32" s="64"/>
      <c r="K32" s="12">
        <f>K10+K30</f>
        <v>136190.06</v>
      </c>
      <c r="L32" s="64"/>
      <c r="M32" s="11">
        <f>M10+M30</f>
        <v>109988.70999999999</v>
      </c>
      <c r="N32" s="73"/>
      <c r="O32" s="11">
        <f>O10+O30</f>
        <v>115753.54999999999</v>
      </c>
      <c r="P32" s="64"/>
      <c r="Q32" s="74">
        <v>107466.16</v>
      </c>
      <c r="R32" s="5"/>
      <c r="S32" s="74">
        <f>S10+S30</f>
        <v>119428.06000000001</v>
      </c>
      <c r="T32" s="5"/>
      <c r="U32" s="189">
        <f>U10+U30</f>
        <v>114704.39</v>
      </c>
      <c r="V32" s="213">
        <f>SUM(V10+V30)</f>
        <v>107282.6</v>
      </c>
      <c r="W32" s="50"/>
      <c r="X32" s="190">
        <f>SUM(X10+X30)</f>
        <v>114427.47</v>
      </c>
    </row>
    <row r="33" spans="1:24" x14ac:dyDescent="0.3">
      <c r="A33" s="64"/>
      <c r="B33" s="64"/>
      <c r="C33" s="64"/>
      <c r="D33" s="64"/>
      <c r="E33" s="11"/>
      <c r="F33" s="64"/>
      <c r="G33" s="11"/>
      <c r="H33" s="64"/>
      <c r="I33" s="11"/>
      <c r="J33" s="64"/>
      <c r="K33" s="11"/>
      <c r="L33" s="64"/>
      <c r="M33" s="11"/>
      <c r="N33" s="73"/>
      <c r="O33" s="11"/>
      <c r="P33" s="64"/>
      <c r="Q33" s="11"/>
      <c r="R33" s="66"/>
      <c r="S33" s="11"/>
      <c r="T33" s="66"/>
      <c r="U33" s="175"/>
      <c r="V33" s="212"/>
      <c r="W33" s="14"/>
      <c r="X33" s="63"/>
    </row>
    <row r="34" spans="1:24" x14ac:dyDescent="0.3">
      <c r="A34" s="64" t="s">
        <v>733</v>
      </c>
      <c r="B34" s="64"/>
      <c r="C34" s="64" t="s">
        <v>734</v>
      </c>
      <c r="D34" s="64"/>
      <c r="E34" s="11">
        <v>25567.45</v>
      </c>
      <c r="F34" s="64"/>
      <c r="G34" s="11">
        <v>24959.7</v>
      </c>
      <c r="H34" s="64"/>
      <c r="I34" s="11">
        <v>26932.49</v>
      </c>
      <c r="J34" s="64"/>
      <c r="K34" s="11">
        <v>27309.200000000001</v>
      </c>
      <c r="L34" s="64"/>
      <c r="M34" s="11">
        <v>28567.57</v>
      </c>
      <c r="N34" s="73"/>
      <c r="O34" s="11">
        <v>28849.17</v>
      </c>
      <c r="P34" s="64"/>
      <c r="Q34" s="11">
        <v>28314.19</v>
      </c>
      <c r="R34" s="66"/>
      <c r="S34" s="11">
        <v>28661.87</v>
      </c>
      <c r="T34" s="66"/>
      <c r="U34" s="175">
        <v>24763.13</v>
      </c>
      <c r="V34" s="212">
        <v>31000</v>
      </c>
      <c r="W34" s="14"/>
      <c r="X34" s="63">
        <v>23457.16</v>
      </c>
    </row>
    <row r="35" spans="1:24" x14ac:dyDescent="0.3">
      <c r="A35" s="64" t="s">
        <v>735</v>
      </c>
      <c r="B35" s="64"/>
      <c r="C35" s="64" t="s">
        <v>736</v>
      </c>
      <c r="D35" s="64"/>
      <c r="E35" s="11">
        <v>1261.3499999999999</v>
      </c>
      <c r="F35" s="64"/>
      <c r="G35" s="11">
        <v>3317.53</v>
      </c>
      <c r="H35" s="64"/>
      <c r="I35" s="11">
        <v>1072.93</v>
      </c>
      <c r="J35" s="64"/>
      <c r="K35" s="11">
        <v>534.96</v>
      </c>
      <c r="L35" s="64"/>
      <c r="M35" s="11">
        <v>594.9</v>
      </c>
      <c r="N35" s="73"/>
      <c r="O35" s="11">
        <v>963.33</v>
      </c>
      <c r="P35" s="64"/>
      <c r="Q35" s="11">
        <v>1469.98</v>
      </c>
      <c r="R35" s="66"/>
      <c r="S35" s="11">
        <v>548.29999999999995</v>
      </c>
      <c r="T35" s="66"/>
      <c r="U35" s="175">
        <v>5558.65</v>
      </c>
      <c r="V35" s="212">
        <v>660</v>
      </c>
      <c r="W35" s="14"/>
      <c r="X35" s="63">
        <v>1373.24</v>
      </c>
    </row>
    <row r="36" spans="1:24" x14ac:dyDescent="0.3">
      <c r="A36" s="64" t="s">
        <v>737</v>
      </c>
      <c r="B36" s="64"/>
      <c r="C36" s="64" t="s">
        <v>738</v>
      </c>
      <c r="D36" s="64"/>
      <c r="E36" s="11">
        <v>489.36</v>
      </c>
      <c r="F36" s="64"/>
      <c r="G36" s="11">
        <v>136.83000000000001</v>
      </c>
      <c r="H36" s="64"/>
      <c r="I36" s="11">
        <v>79.900000000000006</v>
      </c>
      <c r="J36" s="64"/>
      <c r="K36" s="11">
        <v>0</v>
      </c>
      <c r="L36" s="64"/>
      <c r="M36" s="11">
        <v>0</v>
      </c>
      <c r="N36" s="73"/>
      <c r="O36" s="11">
        <v>0</v>
      </c>
      <c r="P36" s="64"/>
      <c r="Q36" s="11">
        <v>0</v>
      </c>
      <c r="R36" s="66"/>
      <c r="S36" s="11">
        <v>0</v>
      </c>
      <c r="T36" s="66"/>
      <c r="U36" s="175">
        <v>0</v>
      </c>
      <c r="V36" s="212"/>
      <c r="W36" s="14"/>
      <c r="X36" s="63"/>
    </row>
    <row r="37" spans="1:24" x14ac:dyDescent="0.3">
      <c r="A37" s="64" t="s">
        <v>739</v>
      </c>
      <c r="B37" s="64"/>
      <c r="C37" s="64" t="s">
        <v>740</v>
      </c>
      <c r="D37" s="64"/>
      <c r="E37" s="11">
        <v>281.11</v>
      </c>
      <c r="F37" s="64"/>
      <c r="G37" s="11">
        <v>716.5</v>
      </c>
      <c r="H37" s="64"/>
      <c r="I37" s="11">
        <v>339.82</v>
      </c>
      <c r="J37" s="64"/>
      <c r="K37" s="11">
        <v>133.01</v>
      </c>
      <c r="L37" s="64"/>
      <c r="M37" s="11">
        <v>174.27</v>
      </c>
      <c r="N37" s="73"/>
      <c r="O37" s="11">
        <v>287.99</v>
      </c>
      <c r="P37" s="64"/>
      <c r="Q37" s="11">
        <v>403.14</v>
      </c>
      <c r="R37" s="66"/>
      <c r="S37" s="11">
        <v>156.81</v>
      </c>
      <c r="T37" s="66"/>
      <c r="U37" s="175">
        <v>1534.31</v>
      </c>
      <c r="V37" s="212">
        <v>135</v>
      </c>
      <c r="W37" s="14"/>
      <c r="X37" s="63">
        <v>391.93</v>
      </c>
    </row>
    <row r="38" spans="1:24" x14ac:dyDescent="0.3">
      <c r="A38" s="64" t="s">
        <v>741</v>
      </c>
      <c r="B38" s="64"/>
      <c r="C38" s="64" t="s">
        <v>742</v>
      </c>
      <c r="D38" s="64"/>
      <c r="E38" s="11">
        <v>9809.58</v>
      </c>
      <c r="F38" s="64"/>
      <c r="G38" s="11">
        <v>5610.13</v>
      </c>
      <c r="H38" s="64"/>
      <c r="I38" s="11">
        <v>6087.96</v>
      </c>
      <c r="J38" s="64"/>
      <c r="K38" s="11">
        <v>6718.11</v>
      </c>
      <c r="L38" s="64"/>
      <c r="M38" s="11">
        <v>7269.2</v>
      </c>
      <c r="N38" s="73"/>
      <c r="O38" s="11">
        <v>7740.67</v>
      </c>
      <c r="P38" s="64"/>
      <c r="Q38" s="11">
        <v>7491.1</v>
      </c>
      <c r="R38" s="66"/>
      <c r="S38" s="11">
        <v>7379.86</v>
      </c>
      <c r="T38" s="66"/>
      <c r="U38" s="175">
        <v>5945.21</v>
      </c>
      <c r="V38" s="212">
        <v>6200</v>
      </c>
      <c r="W38" s="14"/>
      <c r="X38" s="63">
        <v>5731.17</v>
      </c>
    </row>
    <row r="39" spans="1:24" x14ac:dyDescent="0.3">
      <c r="A39" s="64"/>
      <c r="B39" s="64"/>
      <c r="C39" s="64" t="s">
        <v>1262</v>
      </c>
      <c r="D39" s="64"/>
      <c r="E39" s="11"/>
      <c r="F39" s="64"/>
      <c r="G39" s="11"/>
      <c r="H39" s="64"/>
      <c r="I39" s="11"/>
      <c r="J39" s="64"/>
      <c r="K39" s="11"/>
      <c r="L39" s="64"/>
      <c r="M39" s="11"/>
      <c r="N39" s="73"/>
      <c r="O39" s="11"/>
      <c r="P39" s="64"/>
      <c r="Q39" s="11"/>
      <c r="R39" s="66"/>
      <c r="S39" s="11"/>
      <c r="T39" s="66"/>
      <c r="U39" s="175"/>
      <c r="V39" s="212">
        <v>6720</v>
      </c>
      <c r="W39" s="14"/>
      <c r="X39" s="63"/>
    </row>
    <row r="40" spans="1:24" x14ac:dyDescent="0.3">
      <c r="A40" s="64" t="s">
        <v>743</v>
      </c>
      <c r="B40" s="64"/>
      <c r="C40" s="64" t="s">
        <v>744</v>
      </c>
      <c r="D40" s="64"/>
      <c r="E40" s="11">
        <v>3335.28</v>
      </c>
      <c r="F40" s="64"/>
      <c r="G40" s="11">
        <v>340.17</v>
      </c>
      <c r="H40" s="64"/>
      <c r="I40" s="11">
        <v>0</v>
      </c>
      <c r="J40" s="64"/>
      <c r="K40" s="11">
        <v>0</v>
      </c>
      <c r="L40" s="64"/>
      <c r="M40" s="11">
        <v>0</v>
      </c>
      <c r="N40" s="73"/>
      <c r="O40" s="11">
        <v>1066</v>
      </c>
      <c r="P40" s="64"/>
      <c r="Q40" s="11">
        <v>0</v>
      </c>
      <c r="R40" s="66"/>
      <c r="S40" s="11">
        <v>0</v>
      </c>
      <c r="T40" s="66"/>
      <c r="U40" s="175">
        <v>0</v>
      </c>
      <c r="V40" s="212"/>
      <c r="W40" s="14"/>
      <c r="X40" s="63"/>
    </row>
    <row r="41" spans="1:24" x14ac:dyDescent="0.3">
      <c r="A41" s="64" t="s">
        <v>745</v>
      </c>
      <c r="B41" s="64"/>
      <c r="C41" s="64" t="s">
        <v>746</v>
      </c>
      <c r="D41" s="64"/>
      <c r="E41" s="11">
        <v>0</v>
      </c>
      <c r="F41" s="64"/>
      <c r="G41" s="11">
        <v>0</v>
      </c>
      <c r="H41" s="64"/>
      <c r="I41" s="11">
        <v>442.36</v>
      </c>
      <c r="J41" s="64"/>
      <c r="K41" s="11">
        <v>32.43</v>
      </c>
      <c r="L41" s="64"/>
      <c r="M41" s="11">
        <v>0</v>
      </c>
      <c r="N41" s="73"/>
      <c r="O41" s="11">
        <v>889.43</v>
      </c>
      <c r="P41" s="64"/>
      <c r="Q41" s="11">
        <v>110.07</v>
      </c>
      <c r="R41" s="66"/>
      <c r="S41" s="11">
        <v>0</v>
      </c>
      <c r="T41" s="66"/>
      <c r="U41" s="175">
        <v>0</v>
      </c>
      <c r="V41" s="212">
        <v>200</v>
      </c>
      <c r="W41" s="14"/>
      <c r="X41" s="63"/>
    </row>
    <row r="42" spans="1:24" x14ac:dyDescent="0.3">
      <c r="A42" s="64" t="s">
        <v>747</v>
      </c>
      <c r="B42" s="64"/>
      <c r="C42" s="64" t="s">
        <v>748</v>
      </c>
      <c r="D42" s="64"/>
      <c r="E42" s="11">
        <v>181.7</v>
      </c>
      <c r="F42" s="64"/>
      <c r="G42" s="11">
        <v>32.94</v>
      </c>
      <c r="H42" s="64"/>
      <c r="I42" s="11">
        <v>0</v>
      </c>
      <c r="J42" s="64"/>
      <c r="K42" s="11">
        <v>0</v>
      </c>
      <c r="L42" s="64"/>
      <c r="M42" s="11">
        <v>0</v>
      </c>
      <c r="N42" s="73"/>
      <c r="O42" s="11">
        <v>0</v>
      </c>
      <c r="P42" s="64"/>
      <c r="Q42" s="11">
        <v>0</v>
      </c>
      <c r="R42" s="66"/>
      <c r="S42" s="11">
        <v>96.02</v>
      </c>
      <c r="T42" s="66"/>
      <c r="U42" s="175">
        <v>0</v>
      </c>
      <c r="V42" s="212"/>
      <c r="W42" s="14"/>
      <c r="X42" s="63"/>
    </row>
    <row r="43" spans="1:24" x14ac:dyDescent="0.3">
      <c r="A43" s="64" t="s">
        <v>749</v>
      </c>
      <c r="B43" s="64"/>
      <c r="C43" s="64" t="s">
        <v>750</v>
      </c>
      <c r="D43" s="64"/>
      <c r="E43" s="11">
        <v>7457.03</v>
      </c>
      <c r="F43" s="64"/>
      <c r="G43" s="11">
        <v>7653.83</v>
      </c>
      <c r="H43" s="64"/>
      <c r="I43" s="11">
        <v>7245.2</v>
      </c>
      <c r="J43" s="64"/>
      <c r="K43" s="11">
        <v>5451.29</v>
      </c>
      <c r="L43" s="64"/>
      <c r="M43" s="11">
        <v>5220.29</v>
      </c>
      <c r="N43" s="73"/>
      <c r="O43" s="11">
        <v>3079.29</v>
      </c>
      <c r="P43" s="64"/>
      <c r="Q43" s="11">
        <v>3920.71</v>
      </c>
      <c r="R43" s="66"/>
      <c r="S43" s="11">
        <v>4112.71</v>
      </c>
      <c r="T43" s="66"/>
      <c r="U43" s="175">
        <v>4082.65</v>
      </c>
      <c r="V43" s="212">
        <v>1500</v>
      </c>
      <c r="W43" s="14"/>
      <c r="X43" s="63">
        <v>3896.36</v>
      </c>
    </row>
    <row r="44" spans="1:24" x14ac:dyDescent="0.3">
      <c r="A44" s="64" t="s">
        <v>751</v>
      </c>
      <c r="B44" s="64"/>
      <c r="C44" s="64" t="s">
        <v>752</v>
      </c>
      <c r="D44" s="64"/>
      <c r="E44" s="11">
        <v>47061.68</v>
      </c>
      <c r="F44" s="64"/>
      <c r="G44" s="11">
        <v>43017.88</v>
      </c>
      <c r="H44" s="64"/>
      <c r="I44" s="11">
        <v>47448.73</v>
      </c>
      <c r="J44" s="64"/>
      <c r="K44" s="11">
        <v>51591.4</v>
      </c>
      <c r="L44" s="64"/>
      <c r="M44" s="11">
        <v>52304.29</v>
      </c>
      <c r="N44" s="73"/>
      <c r="O44" s="11">
        <v>54871.48</v>
      </c>
      <c r="P44" s="64"/>
      <c r="Q44" s="11">
        <v>49982</v>
      </c>
      <c r="R44" s="66"/>
      <c r="S44" s="11">
        <v>52715.95</v>
      </c>
      <c r="T44" s="66"/>
      <c r="U44" s="175">
        <v>49291.14</v>
      </c>
      <c r="V44" s="212">
        <v>50000</v>
      </c>
      <c r="W44" s="14"/>
      <c r="X44" s="63">
        <v>50947.44</v>
      </c>
    </row>
    <row r="45" spans="1:24" x14ac:dyDescent="0.3">
      <c r="A45" s="64" t="s">
        <v>753</v>
      </c>
      <c r="B45" s="64"/>
      <c r="C45" s="64" t="s">
        <v>754</v>
      </c>
      <c r="D45" s="64"/>
      <c r="E45" s="11">
        <v>6910.22</v>
      </c>
      <c r="F45" s="64"/>
      <c r="G45" s="11">
        <v>5277.36</v>
      </c>
      <c r="H45" s="64"/>
      <c r="I45" s="11">
        <v>6922.71</v>
      </c>
      <c r="J45" s="64"/>
      <c r="K45" s="11">
        <v>6744.54</v>
      </c>
      <c r="L45" s="64"/>
      <c r="M45" s="11">
        <v>4564.38</v>
      </c>
      <c r="N45" s="73"/>
      <c r="O45" s="11">
        <v>5209.08</v>
      </c>
      <c r="P45" s="64"/>
      <c r="Q45" s="11">
        <v>5217.17</v>
      </c>
      <c r="R45" s="66"/>
      <c r="S45" s="11">
        <v>6072.85</v>
      </c>
      <c r="T45" s="66"/>
      <c r="U45" s="175">
        <v>6159.93</v>
      </c>
      <c r="V45" s="212">
        <v>6000</v>
      </c>
      <c r="W45" s="14"/>
      <c r="X45" s="63">
        <v>4948.1099999999997</v>
      </c>
    </row>
    <row r="46" spans="1:24" x14ac:dyDescent="0.3">
      <c r="A46" s="64" t="s">
        <v>755</v>
      </c>
      <c r="B46" s="64"/>
      <c r="C46" s="64" t="s">
        <v>756</v>
      </c>
      <c r="D46" s="64"/>
      <c r="E46" s="11">
        <v>476.26</v>
      </c>
      <c r="F46" s="64"/>
      <c r="G46" s="11">
        <v>622.30999999999995</v>
      </c>
      <c r="H46" s="64"/>
      <c r="I46" s="11">
        <v>452.4</v>
      </c>
      <c r="J46" s="64"/>
      <c r="K46" s="11">
        <v>187.45</v>
      </c>
      <c r="L46" s="64"/>
      <c r="M46" s="11">
        <v>158.4</v>
      </c>
      <c r="N46" s="73"/>
      <c r="O46" s="11">
        <v>88.79</v>
      </c>
      <c r="P46" s="64"/>
      <c r="Q46" s="75">
        <v>629.5</v>
      </c>
      <c r="R46" s="66"/>
      <c r="S46" s="11">
        <v>340.33</v>
      </c>
      <c r="T46" s="66"/>
      <c r="U46" s="175">
        <v>110.32</v>
      </c>
      <c r="V46" s="212">
        <v>200</v>
      </c>
      <c r="W46" s="14"/>
      <c r="X46" s="63">
        <v>244.59</v>
      </c>
    </row>
    <row r="47" spans="1:24" x14ac:dyDescent="0.3">
      <c r="A47" s="64" t="s">
        <v>757</v>
      </c>
      <c r="B47" s="64"/>
      <c r="C47" s="64" t="s">
        <v>758</v>
      </c>
      <c r="D47" s="64"/>
      <c r="E47" s="11">
        <v>1718.2</v>
      </c>
      <c r="F47" s="64"/>
      <c r="G47" s="11">
        <v>3687.11</v>
      </c>
      <c r="H47" s="64"/>
      <c r="I47" s="11">
        <v>2961.9</v>
      </c>
      <c r="J47" s="64"/>
      <c r="K47" s="11">
        <v>4392.9399999999996</v>
      </c>
      <c r="L47" s="64"/>
      <c r="M47" s="11">
        <v>3129.62</v>
      </c>
      <c r="N47" s="73"/>
      <c r="O47" s="11">
        <v>5212.54</v>
      </c>
      <c r="P47" s="64"/>
      <c r="Q47" s="11">
        <v>2884.97</v>
      </c>
      <c r="R47" s="66"/>
      <c r="S47" s="11">
        <v>2040.66</v>
      </c>
      <c r="T47" s="66"/>
      <c r="U47" s="175">
        <v>3111.3</v>
      </c>
      <c r="V47" s="212">
        <v>3000</v>
      </c>
      <c r="W47" s="14"/>
      <c r="X47" s="63">
        <v>187.92</v>
      </c>
    </row>
    <row r="48" spans="1:24" x14ac:dyDescent="0.3">
      <c r="A48" s="64" t="s">
        <v>759</v>
      </c>
      <c r="B48" s="64"/>
      <c r="C48" s="64" t="s">
        <v>760</v>
      </c>
      <c r="D48" s="64"/>
      <c r="E48" s="11">
        <v>0</v>
      </c>
      <c r="F48" s="64"/>
      <c r="G48" s="11">
        <v>0</v>
      </c>
      <c r="H48" s="64"/>
      <c r="I48" s="11">
        <v>8736.39</v>
      </c>
      <c r="J48" s="64"/>
      <c r="K48" s="11">
        <v>0</v>
      </c>
      <c r="L48" s="64"/>
      <c r="M48" s="11">
        <v>0</v>
      </c>
      <c r="N48" s="73"/>
      <c r="O48" s="11">
        <v>0</v>
      </c>
      <c r="P48" s="64"/>
      <c r="Q48" s="11">
        <v>0</v>
      </c>
      <c r="R48" s="66"/>
      <c r="S48" s="11">
        <v>0</v>
      </c>
      <c r="T48" s="66"/>
      <c r="U48" s="175">
        <v>0</v>
      </c>
      <c r="V48" s="212"/>
      <c r="W48" s="14"/>
      <c r="X48" s="63"/>
    </row>
    <row r="49" spans="1:24" x14ac:dyDescent="0.3">
      <c r="A49" s="64" t="s">
        <v>761</v>
      </c>
      <c r="B49" s="64"/>
      <c r="C49" s="64" t="s">
        <v>762</v>
      </c>
      <c r="D49" s="64"/>
      <c r="E49" s="11">
        <v>1124</v>
      </c>
      <c r="F49" s="64"/>
      <c r="G49" s="11">
        <v>0</v>
      </c>
      <c r="H49" s="64"/>
      <c r="I49" s="11">
        <v>1124</v>
      </c>
      <c r="J49" s="64"/>
      <c r="K49" s="11">
        <v>4300</v>
      </c>
      <c r="L49" s="64"/>
      <c r="M49" s="11">
        <v>1025</v>
      </c>
      <c r="N49" s="73"/>
      <c r="O49" s="11">
        <v>775</v>
      </c>
      <c r="P49" s="64"/>
      <c r="Q49" s="11">
        <v>1113.97</v>
      </c>
      <c r="R49" s="66"/>
      <c r="S49" s="11">
        <v>1190.98</v>
      </c>
      <c r="T49" s="66"/>
      <c r="U49" s="175">
        <v>1228.1500000000001</v>
      </c>
      <c r="V49" s="212">
        <v>1399</v>
      </c>
      <c r="W49" s="14"/>
      <c r="X49" s="63"/>
    </row>
    <row r="50" spans="1:24" x14ac:dyDescent="0.3">
      <c r="A50" s="64" t="s">
        <v>763</v>
      </c>
      <c r="B50" s="64"/>
      <c r="C50" s="64" t="s">
        <v>764</v>
      </c>
      <c r="D50" s="64"/>
      <c r="E50" s="11"/>
      <c r="F50" s="64"/>
      <c r="G50" s="11"/>
      <c r="H50" s="64"/>
      <c r="I50" s="11"/>
      <c r="J50" s="64"/>
      <c r="K50" s="11"/>
      <c r="L50" s="64"/>
      <c r="M50" s="11"/>
      <c r="N50" s="73"/>
      <c r="O50" s="11"/>
      <c r="P50" s="64"/>
      <c r="Q50" s="11">
        <v>115</v>
      </c>
      <c r="R50" s="66"/>
      <c r="S50" s="11">
        <v>144.46</v>
      </c>
      <c r="T50" s="66"/>
      <c r="U50" s="175">
        <v>37</v>
      </c>
      <c r="V50" s="212"/>
      <c r="W50" s="14"/>
      <c r="X50" s="63"/>
    </row>
    <row r="51" spans="1:24" x14ac:dyDescent="0.3">
      <c r="A51" s="64" t="s">
        <v>765</v>
      </c>
      <c r="B51" s="64"/>
      <c r="C51" s="64" t="s">
        <v>766</v>
      </c>
      <c r="D51" s="64"/>
      <c r="E51" s="11">
        <v>489.7</v>
      </c>
      <c r="F51" s="64"/>
      <c r="G51" s="11">
        <v>990.53</v>
      </c>
      <c r="H51" s="64"/>
      <c r="I51" s="11">
        <v>1749.43</v>
      </c>
      <c r="J51" s="64"/>
      <c r="K51" s="12">
        <v>119.8</v>
      </c>
      <c r="L51" s="64"/>
      <c r="M51" s="11">
        <v>0</v>
      </c>
      <c r="N51" s="73"/>
      <c r="O51" s="11">
        <v>0</v>
      </c>
      <c r="P51" s="64"/>
      <c r="Q51" s="11">
        <v>0</v>
      </c>
      <c r="R51" s="66"/>
      <c r="S51" s="11">
        <v>0</v>
      </c>
      <c r="T51" s="66"/>
      <c r="U51" s="175">
        <v>0</v>
      </c>
      <c r="V51" s="212"/>
      <c r="W51" s="14"/>
      <c r="X51" s="63"/>
    </row>
    <row r="52" spans="1:24" x14ac:dyDescent="0.3">
      <c r="A52" s="50"/>
      <c r="B52" s="64"/>
      <c r="C52" s="50"/>
      <c r="D52" s="64"/>
      <c r="E52" s="11"/>
      <c r="F52" s="64"/>
      <c r="G52" s="11"/>
      <c r="H52" s="64"/>
      <c r="I52" s="11"/>
      <c r="J52" s="64"/>
      <c r="K52" s="11">
        <v>23726</v>
      </c>
      <c r="L52" s="64"/>
      <c r="M52" s="11"/>
      <c r="N52" s="73"/>
      <c r="O52" s="11"/>
      <c r="P52" s="64"/>
      <c r="Q52" s="74"/>
      <c r="R52" s="66"/>
      <c r="S52" s="11"/>
      <c r="T52" s="66"/>
      <c r="U52" s="175"/>
      <c r="V52" s="212"/>
      <c r="W52" s="14"/>
      <c r="X52" s="14"/>
    </row>
    <row r="53" spans="1:24" x14ac:dyDescent="0.3">
      <c r="A53" s="50"/>
      <c r="B53" s="64"/>
      <c r="C53" s="50"/>
      <c r="D53" s="64"/>
      <c r="E53" s="11"/>
      <c r="F53" s="64"/>
      <c r="G53" s="11"/>
      <c r="H53" s="64"/>
      <c r="I53" s="11"/>
      <c r="J53" s="64"/>
      <c r="K53" s="11"/>
      <c r="L53" s="64"/>
      <c r="M53" s="11"/>
      <c r="N53" s="73"/>
      <c r="O53" s="11"/>
      <c r="P53" s="64"/>
      <c r="Q53" s="74"/>
      <c r="R53" s="66"/>
      <c r="S53" s="74">
        <v>11500</v>
      </c>
      <c r="T53" s="66"/>
      <c r="U53" s="175"/>
      <c r="V53" s="212"/>
      <c r="W53" s="14"/>
      <c r="X53" s="14"/>
    </row>
    <row r="54" spans="1:24" x14ac:dyDescent="0.3">
      <c r="A54" s="64"/>
      <c r="B54" s="64"/>
      <c r="C54" s="64" t="s">
        <v>767</v>
      </c>
      <c r="D54" s="64"/>
      <c r="E54" s="11">
        <f>SUM(E34:E52)</f>
        <v>106162.91999999998</v>
      </c>
      <c r="F54" s="64"/>
      <c r="G54" s="11">
        <f>SUM(G34:G52)</f>
        <v>96362.82</v>
      </c>
      <c r="H54" s="64"/>
      <c r="I54" s="11">
        <f>SUM(I34:I52)</f>
        <v>111596.22</v>
      </c>
      <c r="J54" s="64"/>
      <c r="K54" s="76">
        <f>SUM(K34:K52)</f>
        <v>131241.13</v>
      </c>
      <c r="L54" s="64"/>
      <c r="M54" s="11">
        <f>SUM(M34:M52)</f>
        <v>103007.92</v>
      </c>
      <c r="N54" s="73"/>
      <c r="O54" s="11">
        <f>SUM(O34:O52)</f>
        <v>109032.77</v>
      </c>
      <c r="P54" s="64"/>
      <c r="Q54" s="74">
        <f>SUM(Q34:Q52)</f>
        <v>101651.8</v>
      </c>
      <c r="R54" s="5"/>
      <c r="S54" s="74">
        <f>SUM(S34:S53)</f>
        <v>114960.8</v>
      </c>
      <c r="T54" s="5"/>
      <c r="U54" s="189">
        <f>SUM(U34:U52)</f>
        <v>101821.79</v>
      </c>
      <c r="V54" s="213">
        <f>SUM(V34:V51)</f>
        <v>107014</v>
      </c>
      <c r="W54" s="50"/>
      <c r="X54" s="190">
        <f>SUM(X34:X52)</f>
        <v>91177.919999999998</v>
      </c>
    </row>
    <row r="55" spans="1:24" x14ac:dyDescent="0.3">
      <c r="A55" s="50"/>
      <c r="B55" s="50"/>
      <c r="C55" s="50" t="s">
        <v>400</v>
      </c>
      <c r="D55" s="50"/>
      <c r="E55" s="77">
        <f>E32-E54</f>
        <v>516.43000000000757</v>
      </c>
      <c r="F55" s="50"/>
      <c r="G55" s="77">
        <f>G32-G54</f>
        <v>27022.270000000004</v>
      </c>
      <c r="H55" s="50"/>
      <c r="I55" s="77">
        <f>I32-I54</f>
        <v>8351.7400000000052</v>
      </c>
      <c r="J55" s="50"/>
      <c r="K55" s="77">
        <f>K32-K54</f>
        <v>4948.929999999993</v>
      </c>
      <c r="L55" s="50"/>
      <c r="M55" s="77">
        <f>M32-M54</f>
        <v>6980.7899999999936</v>
      </c>
      <c r="N55" s="78"/>
      <c r="O55" s="77">
        <f>O32-O54</f>
        <v>6720.7799999999843</v>
      </c>
      <c r="P55" s="50"/>
      <c r="Q55" s="77">
        <f>Q32-Q54</f>
        <v>5814.3600000000006</v>
      </c>
      <c r="R55" s="5"/>
      <c r="S55" s="77">
        <f>S32-S54</f>
        <v>4467.2600000000093</v>
      </c>
      <c r="T55" s="5"/>
      <c r="U55" s="176">
        <f>U32-U54</f>
        <v>12882.600000000006</v>
      </c>
      <c r="V55" s="213">
        <f>SUM(V32-V54)</f>
        <v>268.60000000000582</v>
      </c>
      <c r="W55" s="14"/>
      <c r="X55" s="190">
        <f>SUM(X32-X54)</f>
        <v>23249.550000000003</v>
      </c>
    </row>
    <row r="56" spans="1:24" x14ac:dyDescent="0.3">
      <c r="A56" s="66"/>
      <c r="B56" s="66"/>
      <c r="C56" s="66"/>
      <c r="D56" s="66"/>
      <c r="E56" s="66"/>
      <c r="F56" s="66"/>
      <c r="G56" s="1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</row>
  </sheetData>
  <pageMargins left="0.25" right="0.25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opLeftCell="A9" workbookViewId="0">
      <selection activeCell="W22" sqref="W22"/>
    </sheetView>
  </sheetViews>
  <sheetFormatPr defaultRowHeight="14.4" x14ac:dyDescent="0.3"/>
  <cols>
    <col min="1" max="1" width="27" bestFit="1" customWidth="1"/>
    <col min="2" max="2" width="0.88671875" customWidth="1"/>
    <col min="3" max="3" width="25.33203125" bestFit="1" customWidth="1"/>
    <col min="4" max="4" width="0" hidden="1" customWidth="1"/>
    <col min="5" max="5" width="11.5546875" hidden="1" customWidth="1"/>
    <col min="6" max="6" width="0" hidden="1" customWidth="1"/>
    <col min="7" max="7" width="11.5546875" hidden="1" customWidth="1"/>
    <col min="8" max="8" width="1.6640625" hidden="1" customWidth="1"/>
    <col min="9" max="9" width="11.5546875" hidden="1" customWidth="1"/>
    <col min="10" max="10" width="1.6640625" hidden="1" customWidth="1"/>
    <col min="11" max="11" width="11.5546875" hidden="1" customWidth="1"/>
    <col min="12" max="12" width="1.6640625" hidden="1" customWidth="1"/>
    <col min="13" max="13" width="12.5546875" hidden="1" customWidth="1"/>
    <col min="14" max="14" width="1.6640625" hidden="1" customWidth="1"/>
    <col min="15" max="15" width="12.5546875" hidden="1" customWidth="1"/>
    <col min="16" max="16" width="1.6640625" hidden="1" customWidth="1"/>
    <col min="17" max="17" width="13.77734375" customWidth="1"/>
    <col min="18" max="18" width="1.6640625" customWidth="1"/>
    <col min="19" max="19" width="12.33203125" bestFit="1" customWidth="1"/>
    <col min="20" max="20" width="1.6640625" customWidth="1"/>
    <col min="21" max="21" width="12.5546875" bestFit="1" customWidth="1"/>
    <col min="22" max="22" width="1.6640625" customWidth="1"/>
    <col min="23" max="23" width="12.33203125" customWidth="1"/>
    <col min="24" max="24" width="1.6640625" customWidth="1"/>
    <col min="25" max="25" width="12.33203125" customWidth="1"/>
  </cols>
  <sheetData>
    <row r="1" spans="1:25" x14ac:dyDescent="0.3">
      <c r="A1" s="50" t="s">
        <v>402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S1" s="14"/>
      <c r="U1" s="177"/>
      <c r="V1" s="210"/>
      <c r="W1" s="210"/>
      <c r="X1" s="210"/>
      <c r="Y1" s="210"/>
    </row>
    <row r="2" spans="1:25" x14ac:dyDescent="0.3">
      <c r="A2" s="51" t="s">
        <v>1285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S2" s="14"/>
      <c r="U2" s="177"/>
      <c r="V2" s="14"/>
      <c r="W2" s="14"/>
      <c r="X2" s="14"/>
      <c r="Y2" s="14"/>
    </row>
    <row r="3" spans="1:25" x14ac:dyDescent="0.3">
      <c r="A3" s="50" t="s">
        <v>793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S3" s="14"/>
      <c r="U3" s="177"/>
      <c r="V3" s="14"/>
      <c r="W3" s="14"/>
      <c r="X3" s="14"/>
      <c r="Y3" s="14"/>
    </row>
    <row r="4" spans="1:25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S4" s="14"/>
      <c r="U4" s="177"/>
      <c r="V4" s="14"/>
      <c r="W4" s="14"/>
      <c r="X4" s="14"/>
      <c r="Y4" s="14"/>
    </row>
    <row r="5" spans="1:25" x14ac:dyDescent="0.3">
      <c r="A5" s="79">
        <v>44207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3"/>
      <c r="S5" s="80"/>
      <c r="T5" s="3"/>
      <c r="U5" s="178"/>
      <c r="V5" s="80"/>
      <c r="W5" s="80"/>
      <c r="X5" s="80"/>
      <c r="Y5" s="80"/>
    </row>
    <row r="6" spans="1:25" x14ac:dyDescent="0.3">
      <c r="A6" s="8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S6" s="21"/>
      <c r="U6" s="179"/>
      <c r="V6" s="21"/>
      <c r="W6" s="21"/>
      <c r="X6" s="21"/>
      <c r="Y6" s="21"/>
    </row>
    <row r="7" spans="1:25" x14ac:dyDescent="0.3">
      <c r="A7" s="50" t="s">
        <v>1286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S7" s="14"/>
      <c r="U7" s="177"/>
      <c r="V7" s="14"/>
      <c r="W7" s="14" t="s">
        <v>839</v>
      </c>
      <c r="X7" s="14"/>
      <c r="Y7" s="14"/>
    </row>
    <row r="8" spans="1:25" x14ac:dyDescent="0.3">
      <c r="A8" s="14"/>
      <c r="B8" s="14"/>
      <c r="C8" s="14"/>
      <c r="D8" s="14"/>
      <c r="E8" s="51" t="s">
        <v>401</v>
      </c>
      <c r="F8" s="50"/>
      <c r="G8" s="82" t="s">
        <v>397</v>
      </c>
      <c r="H8" s="50"/>
      <c r="I8" s="54" t="s">
        <v>798</v>
      </c>
      <c r="J8" s="50"/>
      <c r="K8" s="54" t="s">
        <v>479</v>
      </c>
      <c r="L8" s="50"/>
      <c r="M8" s="55">
        <v>42551</v>
      </c>
      <c r="N8" s="55"/>
      <c r="O8" s="55">
        <v>42916</v>
      </c>
      <c r="P8" s="50"/>
      <c r="Q8" s="55">
        <v>43281</v>
      </c>
      <c r="S8" s="55" t="s">
        <v>1247</v>
      </c>
      <c r="U8" s="171">
        <v>44012</v>
      </c>
      <c r="V8" s="14"/>
      <c r="W8" s="57" t="s">
        <v>1134</v>
      </c>
      <c r="X8" s="14"/>
      <c r="Y8" s="57" t="s">
        <v>564</v>
      </c>
    </row>
    <row r="9" spans="1:25" x14ac:dyDescent="0.3">
      <c r="A9" s="14"/>
      <c r="B9" s="14"/>
      <c r="C9" s="14"/>
      <c r="D9" s="14"/>
      <c r="E9" s="50" t="s">
        <v>691</v>
      </c>
      <c r="F9" s="50"/>
      <c r="G9" s="50" t="s">
        <v>691</v>
      </c>
      <c r="H9" s="50"/>
      <c r="I9" s="58" t="s">
        <v>691</v>
      </c>
      <c r="J9" s="50"/>
      <c r="K9" s="57" t="s">
        <v>637</v>
      </c>
      <c r="L9" s="50"/>
      <c r="M9" s="57" t="s">
        <v>637</v>
      </c>
      <c r="N9" s="57"/>
      <c r="O9" s="57" t="s">
        <v>637</v>
      </c>
      <c r="P9" s="50"/>
      <c r="Q9" s="57" t="s">
        <v>637</v>
      </c>
      <c r="S9" s="59" t="s">
        <v>637</v>
      </c>
      <c r="U9" s="172" t="s">
        <v>637</v>
      </c>
      <c r="V9" s="14"/>
      <c r="W9" s="57" t="s">
        <v>1282</v>
      </c>
      <c r="X9" s="14"/>
      <c r="Y9" s="202">
        <v>44195</v>
      </c>
    </row>
    <row r="10" spans="1:25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S10" s="14"/>
      <c r="U10" s="177"/>
      <c r="V10" s="14"/>
      <c r="W10" s="14"/>
      <c r="X10" s="14"/>
      <c r="Y10" s="14"/>
    </row>
    <row r="11" spans="1:25" x14ac:dyDescent="0.3">
      <c r="A11" s="14"/>
      <c r="B11" s="14"/>
      <c r="C11" s="14" t="s">
        <v>394</v>
      </c>
      <c r="D11" s="14"/>
      <c r="E11" s="60">
        <v>72719.42</v>
      </c>
      <c r="F11" s="11"/>
      <c r="G11" s="60">
        <f>E28</f>
        <v>99619.329999999987</v>
      </c>
      <c r="H11" s="11"/>
      <c r="I11" s="60">
        <f>G28</f>
        <v>99434.359999999971</v>
      </c>
      <c r="J11" s="11"/>
      <c r="K11" s="60">
        <f>I28</f>
        <v>98792.359999999986</v>
      </c>
      <c r="L11" s="11"/>
      <c r="M11" s="60">
        <f>K28</f>
        <v>94359.200000000012</v>
      </c>
      <c r="N11" s="60"/>
      <c r="O11" s="60">
        <f>M28</f>
        <v>85331.330000000016</v>
      </c>
      <c r="P11" s="11"/>
      <c r="Q11" s="60">
        <f>M28</f>
        <v>85331.330000000016</v>
      </c>
      <c r="S11" s="60">
        <f>SUM(Q28)</f>
        <v>98569.23</v>
      </c>
      <c r="U11" s="180">
        <v>83553</v>
      </c>
      <c r="V11" s="14"/>
      <c r="W11" s="61">
        <v>99798</v>
      </c>
      <c r="X11" s="14"/>
      <c r="Y11" s="61">
        <v>99798</v>
      </c>
    </row>
    <row r="12" spans="1:25" x14ac:dyDescent="0.3">
      <c r="A12" s="14"/>
      <c r="B12" s="14"/>
      <c r="C12" s="14"/>
      <c r="D12" s="14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S12" s="11"/>
      <c r="U12" s="175"/>
      <c r="V12" s="14"/>
      <c r="W12" s="14"/>
      <c r="X12" s="14"/>
      <c r="Y12" s="14"/>
    </row>
    <row r="13" spans="1:25" x14ac:dyDescent="0.3">
      <c r="A13" s="14" t="s">
        <v>794</v>
      </c>
      <c r="B13" s="14" t="s">
        <v>643</v>
      </c>
      <c r="C13" s="14" t="s">
        <v>795</v>
      </c>
      <c r="D13" s="14"/>
      <c r="E13" s="11">
        <v>102158.44</v>
      </c>
      <c r="F13" s="11"/>
      <c r="G13" s="11">
        <v>105842.39</v>
      </c>
      <c r="H13" s="11"/>
      <c r="I13" s="11">
        <v>127407</v>
      </c>
      <c r="J13" s="11"/>
      <c r="K13" s="11">
        <v>117903.02</v>
      </c>
      <c r="L13" s="11"/>
      <c r="M13" s="11">
        <v>108328.6</v>
      </c>
      <c r="N13" s="11"/>
      <c r="O13" s="11">
        <v>150000</v>
      </c>
      <c r="P13" s="11"/>
      <c r="Q13" s="11">
        <v>99457.29</v>
      </c>
      <c r="S13" s="11">
        <v>112469.39</v>
      </c>
      <c r="U13" s="175">
        <v>85261.54</v>
      </c>
      <c r="V13" s="14"/>
      <c r="W13" s="63">
        <v>150000</v>
      </c>
      <c r="X13" s="14"/>
      <c r="Y13" s="63">
        <v>0</v>
      </c>
    </row>
    <row r="14" spans="1:25" x14ac:dyDescent="0.3">
      <c r="A14" s="14"/>
      <c r="B14" s="14"/>
      <c r="C14" s="14"/>
      <c r="D14" s="14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S14" s="11"/>
      <c r="U14" s="175"/>
      <c r="V14" s="14"/>
      <c r="W14" s="63"/>
      <c r="X14" s="14"/>
      <c r="Y14" s="63"/>
    </row>
    <row r="15" spans="1:25" x14ac:dyDescent="0.3">
      <c r="A15" s="14"/>
      <c r="B15" s="14"/>
      <c r="C15" s="14" t="s">
        <v>772</v>
      </c>
      <c r="D15" s="14"/>
      <c r="E15" s="11">
        <f>SUM(E13:E14)</f>
        <v>102158.44</v>
      </c>
      <c r="F15" s="11"/>
      <c r="G15" s="11">
        <f>SUM(G13:G14)</f>
        <v>105842.39</v>
      </c>
      <c r="H15" s="11"/>
      <c r="I15" s="11">
        <f>I13</f>
        <v>127407</v>
      </c>
      <c r="J15" s="11"/>
      <c r="K15" s="11">
        <f>K13</f>
        <v>117903.02</v>
      </c>
      <c r="L15" s="11"/>
      <c r="M15" s="11">
        <f>SUM(M13:M14)</f>
        <v>108328.6</v>
      </c>
      <c r="N15" s="11"/>
      <c r="O15" s="11">
        <f>SUM(O13:O14)</f>
        <v>150000</v>
      </c>
      <c r="P15" s="11"/>
      <c r="Q15" s="11">
        <f>SUM(Q13:Q14)</f>
        <v>99457.29</v>
      </c>
      <c r="S15" s="11">
        <f>SUM(S13)</f>
        <v>112469.39</v>
      </c>
      <c r="U15" s="175">
        <f>SUM(U13:U14)</f>
        <v>85261.54</v>
      </c>
      <c r="V15" s="14"/>
      <c r="W15" s="63">
        <v>150000</v>
      </c>
      <c r="X15" s="14"/>
      <c r="Y15" s="63">
        <v>0</v>
      </c>
    </row>
    <row r="16" spans="1:25" x14ac:dyDescent="0.3">
      <c r="A16" s="14"/>
      <c r="B16" s="14"/>
      <c r="C16" s="14"/>
      <c r="D16" s="14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S16" s="11"/>
      <c r="U16" s="175"/>
      <c r="V16" s="14"/>
      <c r="W16" s="63"/>
      <c r="X16" s="14"/>
      <c r="Y16" s="63"/>
    </row>
    <row r="17" spans="1:25" x14ac:dyDescent="0.3">
      <c r="A17" s="14"/>
      <c r="B17" s="14"/>
      <c r="C17" s="14" t="s">
        <v>396</v>
      </c>
      <c r="D17" s="14"/>
      <c r="E17" s="11">
        <f>E11+E15</f>
        <v>174877.86</v>
      </c>
      <c r="F17" s="11"/>
      <c r="G17" s="11">
        <f>G11+G15</f>
        <v>205461.71999999997</v>
      </c>
      <c r="H17" s="11"/>
      <c r="I17" s="11">
        <f>I11+I15</f>
        <v>226841.36</v>
      </c>
      <c r="J17" s="11"/>
      <c r="K17" s="11">
        <f>K11+K15</f>
        <v>216695.38</v>
      </c>
      <c r="L17" s="11"/>
      <c r="M17" s="11">
        <f>M11+M15</f>
        <v>202687.80000000002</v>
      </c>
      <c r="N17" s="11"/>
      <c r="O17" s="11">
        <f>O11+O15</f>
        <v>235331.33000000002</v>
      </c>
      <c r="P17" s="11"/>
      <c r="Q17" s="11">
        <f>Q11+Q15</f>
        <v>184788.62</v>
      </c>
      <c r="S17" s="11">
        <f>S11+S15</f>
        <v>211038.62</v>
      </c>
      <c r="U17" s="175">
        <f>U11+U15</f>
        <v>168814.53999999998</v>
      </c>
      <c r="V17" s="14"/>
      <c r="W17" s="63">
        <f>SUM(W11+W15)</f>
        <v>249798</v>
      </c>
      <c r="X17" s="14"/>
      <c r="Y17" s="63">
        <f>SUM(Y11+Y15)</f>
        <v>99798</v>
      </c>
    </row>
    <row r="18" spans="1:25" x14ac:dyDescent="0.3">
      <c r="A18" s="14"/>
      <c r="B18" s="14"/>
      <c r="C18" s="14"/>
      <c r="D18" s="14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S18" s="11"/>
      <c r="U18" s="175"/>
      <c r="V18" s="14"/>
      <c r="W18" s="63"/>
      <c r="X18" s="14"/>
      <c r="Y18" s="63"/>
    </row>
    <row r="19" spans="1:25" x14ac:dyDescent="0.3">
      <c r="A19" s="14" t="s">
        <v>1323</v>
      </c>
      <c r="B19" s="14"/>
      <c r="C19" s="14" t="s">
        <v>1324</v>
      </c>
      <c r="D19" s="14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S19" s="11"/>
      <c r="U19" s="175"/>
      <c r="V19" s="14"/>
      <c r="W19" s="63"/>
      <c r="X19" s="14"/>
      <c r="Y19" s="63"/>
    </row>
    <row r="20" spans="1:25" x14ac:dyDescent="0.3">
      <c r="A20" s="14" t="s">
        <v>1326</v>
      </c>
      <c r="B20" s="14"/>
      <c r="C20" s="14" t="s">
        <v>1325</v>
      </c>
      <c r="D20" s="14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S20" s="11">
        <v>1005.34</v>
      </c>
      <c r="U20" s="175"/>
      <c r="V20" s="14"/>
      <c r="W20" s="63"/>
      <c r="X20" s="14"/>
      <c r="Y20" s="63"/>
    </row>
    <row r="21" spans="1:25" x14ac:dyDescent="0.3">
      <c r="A21" s="14" t="s">
        <v>1327</v>
      </c>
      <c r="B21" s="14"/>
      <c r="C21" s="14" t="s">
        <v>1328</v>
      </c>
      <c r="D21" s="14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S21" s="11">
        <v>6720.4</v>
      </c>
      <c r="U21" s="175"/>
      <c r="V21" s="14"/>
      <c r="W21" s="63"/>
      <c r="X21" s="14"/>
      <c r="Y21" s="63"/>
    </row>
    <row r="22" spans="1:25" x14ac:dyDescent="0.3">
      <c r="A22" s="14" t="s">
        <v>796</v>
      </c>
      <c r="B22" s="14"/>
      <c r="C22" s="14" t="s">
        <v>797</v>
      </c>
      <c r="D22" s="14"/>
      <c r="E22" s="11">
        <v>75258.53</v>
      </c>
      <c r="F22" s="11"/>
      <c r="G22" s="11">
        <v>106027.36</v>
      </c>
      <c r="H22" s="11"/>
      <c r="I22" s="11">
        <v>128049</v>
      </c>
      <c r="J22" s="11"/>
      <c r="K22" s="11">
        <v>122336.18</v>
      </c>
      <c r="L22" s="11"/>
      <c r="M22" s="11">
        <v>117356.47</v>
      </c>
      <c r="N22" s="11"/>
      <c r="O22" s="11">
        <v>150000</v>
      </c>
      <c r="P22" s="11"/>
      <c r="Q22" s="11">
        <v>86219.39</v>
      </c>
      <c r="S22" s="11">
        <v>51549</v>
      </c>
      <c r="U22" s="175">
        <v>69017</v>
      </c>
      <c r="V22" s="14"/>
      <c r="W22" s="63">
        <v>75000</v>
      </c>
      <c r="X22" s="14"/>
      <c r="Y22" s="63">
        <v>0</v>
      </c>
    </row>
    <row r="23" spans="1:25" x14ac:dyDescent="0.3">
      <c r="A23" s="14" t="s">
        <v>1329</v>
      </c>
      <c r="B23" s="14"/>
      <c r="C23" s="14" t="s">
        <v>1330</v>
      </c>
      <c r="D23" s="14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S23" s="11">
        <v>9742</v>
      </c>
      <c r="U23" s="175"/>
      <c r="V23" s="14"/>
      <c r="W23" s="63"/>
      <c r="X23" s="14"/>
      <c r="Y23" s="63"/>
    </row>
    <row r="24" spans="1:25" x14ac:dyDescent="0.3">
      <c r="A24" s="14"/>
      <c r="B24" s="14"/>
      <c r="C24" s="14"/>
      <c r="D24" s="14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S24" s="11"/>
      <c r="U24" s="175"/>
      <c r="V24" s="14"/>
      <c r="W24" s="63"/>
      <c r="X24" s="14"/>
      <c r="Y24" s="63"/>
    </row>
    <row r="25" spans="1:25" x14ac:dyDescent="0.3">
      <c r="A25" s="14"/>
      <c r="B25" s="14"/>
      <c r="C25" s="14"/>
      <c r="D25" s="14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S25" s="11"/>
      <c r="U25" s="175"/>
      <c r="V25" s="14"/>
      <c r="W25" s="63"/>
      <c r="X25" s="14"/>
      <c r="Y25" s="63"/>
    </row>
    <row r="26" spans="1:25" x14ac:dyDescent="0.3">
      <c r="A26" s="14"/>
      <c r="B26" s="14"/>
      <c r="C26" s="14" t="s">
        <v>706</v>
      </c>
      <c r="D26" s="14"/>
      <c r="E26" s="11">
        <f>SUM(E22:E22)</f>
        <v>75258.53</v>
      </c>
      <c r="F26" s="11"/>
      <c r="G26" s="11">
        <f>SUM(G22:G22)</f>
        <v>106027.36</v>
      </c>
      <c r="H26" s="11"/>
      <c r="I26" s="11">
        <f>SUM(I22:I22)</f>
        <v>128049</v>
      </c>
      <c r="J26" s="11"/>
      <c r="K26" s="11">
        <f>SUM(K22:K22)</f>
        <v>122336.18</v>
      </c>
      <c r="L26" s="11"/>
      <c r="M26" s="11">
        <f>SUM(M22:M22)</f>
        <v>117356.47</v>
      </c>
      <c r="N26" s="11"/>
      <c r="O26" s="11">
        <f>SUM(O22:O22)</f>
        <v>150000</v>
      </c>
      <c r="P26" s="11"/>
      <c r="Q26" s="11">
        <f>SUM(Q22:Q22)</f>
        <v>86219.39</v>
      </c>
      <c r="S26" s="74">
        <f>SUM(S19:S23)</f>
        <v>69016.739999999991</v>
      </c>
      <c r="T26" s="5"/>
      <c r="U26" s="189">
        <f>SUM(U22:U22)</f>
        <v>69017</v>
      </c>
      <c r="V26" s="14"/>
      <c r="W26" s="190">
        <v>75000</v>
      </c>
      <c r="X26" s="50"/>
      <c r="Y26" s="190">
        <v>0</v>
      </c>
    </row>
    <row r="27" spans="1:25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S27" s="14"/>
      <c r="U27" s="177"/>
      <c r="V27" s="14"/>
      <c r="W27" s="14"/>
      <c r="X27" s="14"/>
      <c r="Y27" s="14"/>
    </row>
    <row r="28" spans="1:25" x14ac:dyDescent="0.3">
      <c r="A28" s="14"/>
      <c r="B28" s="14"/>
      <c r="C28" s="14" t="s">
        <v>400</v>
      </c>
      <c r="D28" s="14"/>
      <c r="E28" s="60">
        <f>E17-E26</f>
        <v>99619.329999999987</v>
      </c>
      <c r="F28" s="14"/>
      <c r="G28" s="60">
        <f>G17-G26</f>
        <v>99434.359999999971</v>
      </c>
      <c r="H28" s="14"/>
      <c r="I28" s="60">
        <f>I17-I26</f>
        <v>98792.359999999986</v>
      </c>
      <c r="J28" s="14"/>
      <c r="K28" s="60">
        <f>K17-K26</f>
        <v>94359.200000000012</v>
      </c>
      <c r="L28" s="14"/>
      <c r="M28" s="60">
        <f>M17-M26</f>
        <v>85331.330000000016</v>
      </c>
      <c r="N28" s="60"/>
      <c r="O28" s="60">
        <f>O17-O26</f>
        <v>85331.330000000016</v>
      </c>
      <c r="P28" s="14"/>
      <c r="Q28" s="60">
        <f>Q17-Q26</f>
        <v>98569.23</v>
      </c>
      <c r="S28" s="77">
        <f>S17-S26</f>
        <v>142021.88</v>
      </c>
      <c r="T28" s="5"/>
      <c r="U28" s="176">
        <f>U17-U26</f>
        <v>99797.539999999979</v>
      </c>
      <c r="V28" s="14"/>
      <c r="W28" s="190">
        <f>SUM(W17-W26)</f>
        <v>174798</v>
      </c>
      <c r="X28" s="50"/>
      <c r="Y28" s="190">
        <f>SUM(Y17-Y26)</f>
        <v>99798</v>
      </c>
    </row>
    <row r="29" spans="1:25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S29" s="14"/>
      <c r="U29" s="14"/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opLeftCell="A13" workbookViewId="0">
      <selection activeCell="U10" sqref="U10"/>
    </sheetView>
  </sheetViews>
  <sheetFormatPr defaultRowHeight="14.4" x14ac:dyDescent="0.3"/>
  <cols>
    <col min="1" max="1" width="26.88671875" customWidth="1"/>
    <col min="2" max="2" width="1.109375" customWidth="1"/>
    <col min="3" max="3" width="26.77734375" customWidth="1"/>
    <col min="4" max="4" width="1" hidden="1" customWidth="1"/>
    <col min="5" max="5" width="11.5546875" hidden="1" customWidth="1"/>
    <col min="6" max="6" width="0.88671875" hidden="1" customWidth="1"/>
    <col min="7" max="7" width="12.33203125" hidden="1" customWidth="1"/>
    <col min="8" max="8" width="1.5546875" hidden="1" customWidth="1"/>
    <col min="9" max="9" width="12.5546875" hidden="1" customWidth="1"/>
    <col min="10" max="10" width="1.109375" hidden="1" customWidth="1"/>
    <col min="11" max="11" width="12.33203125" hidden="1" customWidth="1"/>
    <col min="12" max="12" width="1.109375" hidden="1" customWidth="1"/>
    <col min="13" max="13" width="12.5546875" hidden="1" customWidth="1"/>
    <col min="14" max="14" width="0.88671875" hidden="1" customWidth="1"/>
    <col min="15" max="15" width="12.33203125" hidden="1" customWidth="1"/>
    <col min="16" max="16" width="1" hidden="1" customWidth="1"/>
    <col min="17" max="17" width="12.33203125" customWidth="1"/>
    <col min="18" max="18" width="1.33203125" customWidth="1"/>
    <col min="19" max="19" width="12.5546875" bestFit="1" customWidth="1"/>
    <col min="20" max="20" width="1" customWidth="1"/>
    <col min="21" max="21" width="13.33203125" bestFit="1" customWidth="1"/>
    <col min="22" max="22" width="1.5546875" customWidth="1"/>
    <col min="23" max="23" width="12.5546875" customWidth="1"/>
    <col min="24" max="24" width="1.6640625" customWidth="1"/>
    <col min="25" max="25" width="12.33203125" customWidth="1"/>
  </cols>
  <sheetData>
    <row r="1" spans="1:25" x14ac:dyDescent="0.3">
      <c r="A1" s="50" t="s">
        <v>402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Q1" s="14"/>
      <c r="S1" s="14"/>
      <c r="U1" s="177"/>
      <c r="V1" s="14"/>
      <c r="W1" s="14"/>
      <c r="X1" s="14"/>
      <c r="Y1" s="14"/>
    </row>
    <row r="2" spans="1:25" x14ac:dyDescent="0.3">
      <c r="A2" s="51" t="s">
        <v>1285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Q2" s="14"/>
      <c r="S2" s="14"/>
      <c r="U2" s="177"/>
      <c r="V2" s="14"/>
      <c r="W2" s="14"/>
      <c r="X2" s="14"/>
      <c r="Y2" s="14"/>
    </row>
    <row r="3" spans="1:25" x14ac:dyDescent="0.3">
      <c r="A3" s="50" t="s">
        <v>690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Q3" s="14"/>
      <c r="S3" s="14"/>
      <c r="U3" s="177"/>
      <c r="V3" s="14"/>
      <c r="W3" s="14"/>
      <c r="X3" s="14"/>
      <c r="Y3" s="14"/>
    </row>
    <row r="4" spans="1:25" x14ac:dyDescent="0.3">
      <c r="A4" s="52">
        <v>44207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3"/>
      <c r="Q4" s="14"/>
      <c r="R4" s="3"/>
      <c r="S4" s="14"/>
      <c r="T4" s="3"/>
      <c r="U4" s="177"/>
      <c r="V4" s="14"/>
      <c r="W4" s="14"/>
      <c r="X4" s="14"/>
      <c r="Y4" s="14"/>
    </row>
    <row r="5" spans="1:25" x14ac:dyDescent="0.3">
      <c r="A5" s="5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Q5" s="14"/>
      <c r="S5" s="14"/>
      <c r="U5" s="177"/>
      <c r="V5" s="14"/>
      <c r="W5" s="14"/>
      <c r="X5" s="14"/>
      <c r="Y5" s="14"/>
    </row>
    <row r="6" spans="1:25" x14ac:dyDescent="0.3">
      <c r="A6" s="50" t="s">
        <v>1286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Q6" s="14"/>
      <c r="S6" s="14"/>
      <c r="U6" s="177"/>
      <c r="V6" s="14"/>
      <c r="W6" s="14" t="s">
        <v>839</v>
      </c>
      <c r="X6" s="14"/>
      <c r="Y6" s="14"/>
    </row>
    <row r="7" spans="1:25" x14ac:dyDescent="0.3">
      <c r="A7" s="14"/>
      <c r="B7" s="14"/>
      <c r="C7" s="14"/>
      <c r="D7" s="14"/>
      <c r="E7" s="54" t="s">
        <v>401</v>
      </c>
      <c r="F7" s="50"/>
      <c r="G7" s="54" t="s">
        <v>397</v>
      </c>
      <c r="H7" s="50"/>
      <c r="I7" s="55">
        <v>41820</v>
      </c>
      <c r="J7" s="50"/>
      <c r="K7" s="56" t="s">
        <v>479</v>
      </c>
      <c r="L7" s="50"/>
      <c r="M7" s="55">
        <v>42551</v>
      </c>
      <c r="N7" s="50"/>
      <c r="O7" s="55">
        <v>42916</v>
      </c>
      <c r="Q7" s="55">
        <v>43281</v>
      </c>
      <c r="S7" s="55">
        <v>43646</v>
      </c>
      <c r="U7" s="171" t="s">
        <v>1280</v>
      </c>
      <c r="V7" s="14"/>
      <c r="W7" s="199">
        <v>44377</v>
      </c>
      <c r="X7" s="50"/>
      <c r="Y7" s="57" t="s">
        <v>564</v>
      </c>
    </row>
    <row r="8" spans="1:25" x14ac:dyDescent="0.3">
      <c r="A8" s="14"/>
      <c r="B8" s="14"/>
      <c r="C8" s="14"/>
      <c r="D8" s="14"/>
      <c r="E8" s="57" t="s">
        <v>637</v>
      </c>
      <c r="F8" s="50"/>
      <c r="G8" s="57" t="s">
        <v>691</v>
      </c>
      <c r="H8" s="50"/>
      <c r="I8" s="58" t="s">
        <v>637</v>
      </c>
      <c r="J8" s="50"/>
      <c r="K8" s="57" t="s">
        <v>637</v>
      </c>
      <c r="L8" s="50"/>
      <c r="M8" s="57" t="s">
        <v>691</v>
      </c>
      <c r="N8" s="50"/>
      <c r="O8" s="57" t="s">
        <v>637</v>
      </c>
      <c r="Q8" s="59" t="s">
        <v>637</v>
      </c>
      <c r="S8" s="59" t="s">
        <v>637</v>
      </c>
      <c r="U8" s="172" t="s">
        <v>831</v>
      </c>
      <c r="V8" s="14"/>
      <c r="W8" s="57" t="s">
        <v>563</v>
      </c>
      <c r="X8" s="50"/>
      <c r="Y8" s="200">
        <v>44195</v>
      </c>
    </row>
    <row r="9" spans="1:25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Q9" s="14"/>
      <c r="S9" s="14"/>
      <c r="U9" s="177"/>
      <c r="V9" s="14"/>
      <c r="W9" s="14"/>
      <c r="X9" s="14"/>
      <c r="Y9" s="14"/>
    </row>
    <row r="10" spans="1:25" x14ac:dyDescent="0.3">
      <c r="A10" s="14"/>
      <c r="B10" s="14"/>
      <c r="C10" s="14" t="s">
        <v>394</v>
      </c>
      <c r="D10" s="14"/>
      <c r="E10" s="60">
        <v>22107.97</v>
      </c>
      <c r="F10" s="14"/>
      <c r="G10" s="60">
        <f>E34</f>
        <v>30000</v>
      </c>
      <c r="H10" s="14"/>
      <c r="I10" s="60">
        <f>G34</f>
        <v>-12629.479999999996</v>
      </c>
      <c r="J10" s="14"/>
      <c r="K10" s="60">
        <f>SUM(I34)</f>
        <v>-13401.439999999988</v>
      </c>
      <c r="L10" s="14"/>
      <c r="M10" s="60">
        <f>K34</f>
        <v>29055.060000000012</v>
      </c>
      <c r="N10" s="14"/>
      <c r="O10" s="60">
        <f>M34</f>
        <v>57101.98000000004</v>
      </c>
      <c r="Q10" s="60">
        <f>O34</f>
        <v>-43262.329999999958</v>
      </c>
      <c r="S10" s="60">
        <f>Q34</f>
        <v>30861.260000000068</v>
      </c>
      <c r="U10" s="174">
        <f>SUM(S34)</f>
        <v>-34605.909999999916</v>
      </c>
      <c r="V10" s="14"/>
      <c r="W10" s="11">
        <f>SUM(U34)</f>
        <v>6523.8500000000931</v>
      </c>
      <c r="X10" s="14"/>
      <c r="Y10" s="63">
        <f>SUM(W34)</f>
        <v>-30976.149999999907</v>
      </c>
    </row>
    <row r="11" spans="1:25" x14ac:dyDescent="0.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Q11" s="14"/>
      <c r="S11" s="61"/>
      <c r="U11" s="181"/>
      <c r="V11" s="14"/>
      <c r="W11" s="11"/>
      <c r="X11" s="14"/>
      <c r="Y11" s="14"/>
    </row>
    <row r="12" spans="1:25" x14ac:dyDescent="0.3">
      <c r="A12" s="14" t="s">
        <v>806</v>
      </c>
      <c r="B12" s="14"/>
      <c r="C12" s="14" t="s">
        <v>692</v>
      </c>
      <c r="D12" s="14"/>
      <c r="E12" s="11">
        <v>30000</v>
      </c>
      <c r="F12" s="14"/>
      <c r="G12" s="11">
        <v>60000</v>
      </c>
      <c r="H12" s="14"/>
      <c r="I12" s="11">
        <v>70000</v>
      </c>
      <c r="J12" s="14"/>
      <c r="K12" s="11">
        <v>50000</v>
      </c>
      <c r="L12" s="14"/>
      <c r="M12" s="11">
        <v>50000</v>
      </c>
      <c r="N12" s="14"/>
      <c r="O12" s="11">
        <v>50000</v>
      </c>
      <c r="Q12" s="11">
        <v>250000</v>
      </c>
      <c r="S12" s="11">
        <v>85000</v>
      </c>
      <c r="U12" s="175">
        <v>75000</v>
      </c>
      <c r="V12" s="14"/>
      <c r="W12" s="11">
        <v>75000</v>
      </c>
      <c r="X12" s="14"/>
      <c r="Y12" s="63">
        <v>0</v>
      </c>
    </row>
    <row r="13" spans="1:25" x14ac:dyDescent="0.3">
      <c r="A13" s="14"/>
      <c r="B13" s="14"/>
      <c r="C13" s="14" t="s">
        <v>819</v>
      </c>
      <c r="D13" s="14"/>
      <c r="E13" s="11"/>
      <c r="F13" s="14"/>
      <c r="G13" s="11"/>
      <c r="H13" s="14"/>
      <c r="I13" s="11"/>
      <c r="J13" s="14"/>
      <c r="K13" s="11"/>
      <c r="L13" s="14"/>
      <c r="M13" s="11"/>
      <c r="N13" s="14"/>
      <c r="O13" s="11"/>
      <c r="Q13" s="11">
        <v>38764.639999999999</v>
      </c>
      <c r="S13" s="11">
        <v>0</v>
      </c>
      <c r="U13" s="175"/>
      <c r="V13" s="14"/>
      <c r="W13" s="11"/>
      <c r="X13" s="14"/>
      <c r="Y13" s="63"/>
    </row>
    <row r="14" spans="1:25" x14ac:dyDescent="0.3">
      <c r="A14" s="14" t="s">
        <v>807</v>
      </c>
      <c r="B14" s="14"/>
      <c r="C14" s="14" t="s">
        <v>693</v>
      </c>
      <c r="D14" s="14"/>
      <c r="E14" s="14"/>
      <c r="F14" s="14"/>
      <c r="G14" s="14"/>
      <c r="H14" s="14"/>
      <c r="I14" s="14"/>
      <c r="J14" s="14"/>
      <c r="K14" s="14"/>
      <c r="L14" s="14"/>
      <c r="M14" s="61">
        <v>9085.06</v>
      </c>
      <c r="N14" s="14"/>
      <c r="O14" s="61">
        <v>2824</v>
      </c>
      <c r="Q14" s="61">
        <v>55506.5</v>
      </c>
      <c r="S14" s="61">
        <v>29614.7</v>
      </c>
      <c r="U14" s="181">
        <v>75999</v>
      </c>
      <c r="V14" s="14"/>
      <c r="W14" s="11"/>
      <c r="X14" s="14"/>
      <c r="Y14" s="63">
        <v>56600</v>
      </c>
    </row>
    <row r="15" spans="1:25" x14ac:dyDescent="0.3">
      <c r="A15" s="14" t="s">
        <v>806</v>
      </c>
      <c r="B15" s="14"/>
      <c r="C15" s="14" t="s">
        <v>694</v>
      </c>
      <c r="D15" s="14"/>
      <c r="E15" s="14"/>
      <c r="F15" s="14"/>
      <c r="G15" s="14"/>
      <c r="H15" s="14"/>
      <c r="I15" s="14"/>
      <c r="J15" s="14"/>
      <c r="K15" s="14"/>
      <c r="L15" s="14"/>
      <c r="M15" s="61">
        <v>90841.85</v>
      </c>
      <c r="N15" s="14"/>
      <c r="O15" s="61"/>
      <c r="Q15" s="14"/>
      <c r="S15" s="14"/>
      <c r="U15" s="177"/>
      <c r="V15" s="14"/>
      <c r="W15" s="11"/>
      <c r="X15" s="14"/>
      <c r="Y15" s="63"/>
    </row>
    <row r="16" spans="1:25" x14ac:dyDescent="0.3">
      <c r="A16" s="14"/>
      <c r="B16" s="14"/>
      <c r="C16" s="14" t="s">
        <v>695</v>
      </c>
      <c r="D16" s="14"/>
      <c r="E16" s="11">
        <f>SUM(E12)</f>
        <v>30000</v>
      </c>
      <c r="F16" s="14"/>
      <c r="G16" s="11">
        <f>SUM(G12)</f>
        <v>60000</v>
      </c>
      <c r="H16" s="14"/>
      <c r="I16" s="11">
        <f>SUM(I12)</f>
        <v>70000</v>
      </c>
      <c r="J16" s="14"/>
      <c r="K16" s="11">
        <f>SUM(K12)</f>
        <v>50000</v>
      </c>
      <c r="L16" s="14"/>
      <c r="M16" s="11">
        <f>SUM(M12:M15)</f>
        <v>149926.91</v>
      </c>
      <c r="N16" s="14"/>
      <c r="O16" s="11">
        <f>SUM(O12:O14)</f>
        <v>52824</v>
      </c>
      <c r="Q16" s="11">
        <f>SUM(Q12:Q14)</f>
        <v>344271.14</v>
      </c>
      <c r="S16" s="11">
        <f>SUM(S12:S14)</f>
        <v>114614.7</v>
      </c>
      <c r="U16" s="175">
        <f>SUM(U12:U15)</f>
        <v>150999</v>
      </c>
      <c r="V16" s="14"/>
      <c r="W16" s="11">
        <f>SUM(W12:W15)</f>
        <v>75000</v>
      </c>
      <c r="X16" s="14"/>
      <c r="Y16" s="201">
        <f>SUM(Y12:Y15)</f>
        <v>56600</v>
      </c>
    </row>
    <row r="17" spans="1:25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Q17" s="14"/>
      <c r="S17" s="14"/>
      <c r="U17" s="177"/>
      <c r="V17" s="14"/>
      <c r="W17" s="11"/>
      <c r="X17" s="14"/>
      <c r="Y17" s="63"/>
    </row>
    <row r="18" spans="1:25" x14ac:dyDescent="0.3">
      <c r="A18" s="14"/>
      <c r="B18" s="14"/>
      <c r="C18" s="14" t="s">
        <v>396</v>
      </c>
      <c r="D18" s="14"/>
      <c r="E18" s="61">
        <f>SUM(E10:E12)</f>
        <v>52107.97</v>
      </c>
      <c r="F18" s="14"/>
      <c r="G18" s="61">
        <f>SUM(G10:G12)</f>
        <v>90000</v>
      </c>
      <c r="H18" s="14"/>
      <c r="I18" s="61">
        <f>SUM(I10:I12)</f>
        <v>57370.520000000004</v>
      </c>
      <c r="J18" s="14"/>
      <c r="K18" s="61">
        <f>SUM(K10:K12)</f>
        <v>36598.560000000012</v>
      </c>
      <c r="L18" s="14"/>
      <c r="M18" s="61">
        <f>SUM(M10:M15)</f>
        <v>178981.97000000003</v>
      </c>
      <c r="N18" s="14"/>
      <c r="O18" s="61">
        <f>SUM(O10:O14)</f>
        <v>109925.98000000004</v>
      </c>
      <c r="Q18" s="61">
        <f>SUM(Q10:Q14)</f>
        <v>301008.81000000006</v>
      </c>
      <c r="S18" s="61">
        <f>SUM(S10:S14)</f>
        <v>145475.96000000008</v>
      </c>
      <c r="U18" s="181">
        <f>SUM(U10:U15)</f>
        <v>116393.09000000008</v>
      </c>
      <c r="V18" s="14"/>
      <c r="W18" s="11">
        <f>SUM(W10+W16)</f>
        <v>81523.850000000093</v>
      </c>
      <c r="X18" s="14"/>
      <c r="Y18" s="63">
        <f>SUM(Y10+Y16)</f>
        <v>25623.850000000093</v>
      </c>
    </row>
    <row r="19" spans="1:25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Q19" s="14"/>
      <c r="S19" s="14"/>
      <c r="U19" s="177"/>
      <c r="V19" s="14"/>
      <c r="W19" s="11"/>
      <c r="X19" s="14"/>
      <c r="Y19" s="63"/>
    </row>
    <row r="20" spans="1:25" x14ac:dyDescent="0.3">
      <c r="A20" s="14" t="s">
        <v>808</v>
      </c>
      <c r="B20" s="14"/>
      <c r="C20" s="14" t="s">
        <v>696</v>
      </c>
      <c r="D20" s="14"/>
      <c r="E20" s="11">
        <v>0</v>
      </c>
      <c r="F20" s="14"/>
      <c r="G20" s="11">
        <v>56070.93</v>
      </c>
      <c r="H20" s="14"/>
      <c r="I20" s="11">
        <v>16521.96</v>
      </c>
      <c r="J20" s="14"/>
      <c r="K20" s="11">
        <v>3243.5</v>
      </c>
      <c r="L20" s="14"/>
      <c r="M20" s="11">
        <v>11680.99</v>
      </c>
      <c r="N20" s="14"/>
      <c r="O20" s="11"/>
      <c r="Q20" s="11">
        <v>136468.48000000001</v>
      </c>
      <c r="S20" s="11">
        <v>20738.47</v>
      </c>
      <c r="U20" s="175">
        <v>47861.68</v>
      </c>
      <c r="V20" s="14"/>
      <c r="W20" s="11">
        <v>70000</v>
      </c>
      <c r="X20" s="14"/>
      <c r="Y20" s="63">
        <v>5279.07</v>
      </c>
    </row>
    <row r="21" spans="1:25" x14ac:dyDescent="0.3">
      <c r="A21" s="14" t="s">
        <v>1331</v>
      </c>
      <c r="B21" s="14"/>
      <c r="C21" s="14" t="s">
        <v>1332</v>
      </c>
      <c r="D21" s="14"/>
      <c r="E21" s="11"/>
      <c r="F21" s="14"/>
      <c r="G21" s="11"/>
      <c r="H21" s="14"/>
      <c r="I21" s="11"/>
      <c r="J21" s="14"/>
      <c r="K21" s="11"/>
      <c r="L21" s="14"/>
      <c r="M21" s="11"/>
      <c r="N21" s="14"/>
      <c r="O21" s="11"/>
      <c r="Q21" s="11"/>
      <c r="S21" s="11"/>
      <c r="U21" s="175">
        <v>49266.75</v>
      </c>
      <c r="V21" s="14"/>
      <c r="W21" s="11"/>
      <c r="X21" s="14"/>
      <c r="Y21" s="63">
        <v>1200</v>
      </c>
    </row>
    <row r="22" spans="1:25" x14ac:dyDescent="0.3">
      <c r="A22" s="14" t="s">
        <v>809</v>
      </c>
      <c r="B22" s="14"/>
      <c r="C22" s="14" t="s">
        <v>697</v>
      </c>
      <c r="D22" s="14"/>
      <c r="E22" s="11"/>
      <c r="F22" s="14"/>
      <c r="G22" s="11"/>
      <c r="H22" s="14"/>
      <c r="I22" s="11"/>
      <c r="J22" s="14"/>
      <c r="K22" s="11"/>
      <c r="L22" s="14"/>
      <c r="M22" s="11">
        <v>666.67</v>
      </c>
      <c r="N22" s="14"/>
      <c r="O22" s="11">
        <v>1860.83</v>
      </c>
      <c r="Q22" s="11">
        <v>2823.83</v>
      </c>
      <c r="S22" s="11">
        <v>1770.06</v>
      </c>
      <c r="U22" s="175">
        <v>768.6</v>
      </c>
      <c r="V22" s="14"/>
      <c r="W22" s="11">
        <v>0</v>
      </c>
      <c r="X22" s="14"/>
      <c r="Y22" s="63">
        <v>390.3</v>
      </c>
    </row>
    <row r="23" spans="1:25" x14ac:dyDescent="0.3">
      <c r="A23" s="14" t="s">
        <v>810</v>
      </c>
      <c r="B23" s="14"/>
      <c r="C23" s="14" t="s">
        <v>698</v>
      </c>
      <c r="D23" s="14"/>
      <c r="E23" s="11"/>
      <c r="F23" s="14"/>
      <c r="G23" s="11"/>
      <c r="H23" s="14"/>
      <c r="I23" s="11"/>
      <c r="J23" s="14"/>
      <c r="K23" s="11"/>
      <c r="L23" s="14"/>
      <c r="M23" s="11">
        <v>18690.48</v>
      </c>
      <c r="N23" s="14"/>
      <c r="O23" s="11">
        <v>32158.48</v>
      </c>
      <c r="Q23" s="11">
        <v>31195.48</v>
      </c>
      <c r="S23" s="11">
        <v>44393.68</v>
      </c>
      <c r="U23" s="175">
        <v>11972.21</v>
      </c>
      <c r="V23" s="14"/>
      <c r="W23" s="11">
        <v>0</v>
      </c>
      <c r="X23" s="14"/>
      <c r="Y23" s="63">
        <v>11533.5</v>
      </c>
    </row>
    <row r="24" spans="1:25" x14ac:dyDescent="0.3">
      <c r="A24" s="14" t="s">
        <v>811</v>
      </c>
      <c r="B24" s="14"/>
      <c r="C24" s="14" t="s">
        <v>699</v>
      </c>
      <c r="D24" s="14"/>
      <c r="E24" s="11"/>
      <c r="F24" s="14"/>
      <c r="G24" s="11"/>
      <c r="H24" s="14"/>
      <c r="I24" s="11"/>
      <c r="J24" s="14"/>
      <c r="K24" s="11"/>
      <c r="L24" s="14"/>
      <c r="M24" s="11">
        <v>12.2</v>
      </c>
      <c r="N24" s="14"/>
      <c r="O24" s="11">
        <v>0</v>
      </c>
      <c r="Q24" s="11"/>
      <c r="S24" s="11">
        <v>679.66</v>
      </c>
      <c r="U24" s="175">
        <v>0</v>
      </c>
      <c r="V24" s="14"/>
      <c r="W24" s="11">
        <v>0</v>
      </c>
      <c r="X24" s="14"/>
      <c r="Y24" s="63"/>
    </row>
    <row r="25" spans="1:25" x14ac:dyDescent="0.3">
      <c r="A25" s="14" t="s">
        <v>812</v>
      </c>
      <c r="B25" s="14"/>
      <c r="C25" s="14" t="s">
        <v>700</v>
      </c>
      <c r="D25" s="14"/>
      <c r="E25" s="11"/>
      <c r="F25" s="14"/>
      <c r="G25" s="11"/>
      <c r="H25" s="14"/>
      <c r="I25" s="11"/>
      <c r="J25" s="14"/>
      <c r="K25" s="11"/>
      <c r="L25" s="14"/>
      <c r="M25" s="11">
        <v>0</v>
      </c>
      <c r="N25" s="14"/>
      <c r="O25" s="11"/>
      <c r="Q25" s="11"/>
      <c r="S25" s="11"/>
      <c r="U25" s="175">
        <v>0</v>
      </c>
      <c r="V25" s="14"/>
      <c r="W25" s="11"/>
      <c r="X25" s="14"/>
      <c r="Y25" s="63"/>
    </row>
    <row r="26" spans="1:25" x14ac:dyDescent="0.3">
      <c r="A26" s="14" t="s">
        <v>813</v>
      </c>
      <c r="B26" s="14"/>
      <c r="C26" s="14" t="s">
        <v>701</v>
      </c>
      <c r="D26" s="14"/>
      <c r="E26" s="11">
        <v>0</v>
      </c>
      <c r="F26" s="14"/>
      <c r="G26" s="11">
        <v>25159.25</v>
      </c>
      <c r="H26" s="14"/>
      <c r="I26" s="11">
        <v>0</v>
      </c>
      <c r="J26" s="14"/>
      <c r="K26" s="11">
        <v>0</v>
      </c>
      <c r="L26" s="14"/>
      <c r="M26" s="11">
        <v>0</v>
      </c>
      <c r="N26" s="14"/>
      <c r="O26" s="11">
        <v>0</v>
      </c>
      <c r="Q26" s="11">
        <v>0</v>
      </c>
      <c r="S26" s="11">
        <v>0</v>
      </c>
      <c r="U26" s="175">
        <v>0</v>
      </c>
      <c r="V26" s="14"/>
      <c r="W26" s="11"/>
      <c r="X26" s="14"/>
      <c r="Y26" s="63"/>
    </row>
    <row r="27" spans="1:25" x14ac:dyDescent="0.3">
      <c r="A27" s="14" t="s">
        <v>814</v>
      </c>
      <c r="B27" s="14"/>
      <c r="C27" s="14" t="s">
        <v>702</v>
      </c>
      <c r="D27" s="14"/>
      <c r="E27" s="11"/>
      <c r="F27" s="14"/>
      <c r="G27" s="11"/>
      <c r="H27" s="14"/>
      <c r="I27" s="11"/>
      <c r="J27" s="14"/>
      <c r="K27" s="11">
        <v>4300</v>
      </c>
      <c r="L27" s="14"/>
      <c r="M27" s="11">
        <v>-19357.150000000001</v>
      </c>
      <c r="N27" s="14"/>
      <c r="O27" s="11"/>
      <c r="Q27" s="11"/>
      <c r="S27" s="11"/>
      <c r="U27" s="175"/>
      <c r="V27" s="14"/>
      <c r="W27" s="11"/>
      <c r="X27" s="14"/>
      <c r="Y27" s="63"/>
    </row>
    <row r="28" spans="1:25" x14ac:dyDescent="0.3">
      <c r="A28" s="14" t="s">
        <v>815</v>
      </c>
      <c r="B28" s="14"/>
      <c r="C28" s="14" t="s">
        <v>703</v>
      </c>
      <c r="D28" s="14"/>
      <c r="E28" s="11"/>
      <c r="F28" s="14"/>
      <c r="G28" s="11"/>
      <c r="H28" s="14"/>
      <c r="I28" s="11"/>
      <c r="J28" s="14"/>
      <c r="K28" s="11"/>
      <c r="L28" s="14"/>
      <c r="M28" s="11">
        <v>90829.65</v>
      </c>
      <c r="N28" s="14"/>
      <c r="O28" s="11"/>
      <c r="Q28" s="11"/>
      <c r="S28" s="11"/>
      <c r="U28" s="175"/>
      <c r="V28" s="14"/>
      <c r="W28" s="11">
        <v>12500</v>
      </c>
      <c r="X28" s="14"/>
      <c r="Y28" s="63"/>
    </row>
    <row r="29" spans="1:25" x14ac:dyDescent="0.3">
      <c r="A29" s="14" t="s">
        <v>816</v>
      </c>
      <c r="B29" s="14"/>
      <c r="C29" s="14" t="s">
        <v>704</v>
      </c>
      <c r="D29" s="14"/>
      <c r="E29" s="11">
        <v>0</v>
      </c>
      <c r="F29" s="14"/>
      <c r="G29" s="11">
        <v>6400</v>
      </c>
      <c r="H29" s="14"/>
      <c r="I29" s="11">
        <v>54250</v>
      </c>
      <c r="J29" s="14"/>
      <c r="K29" s="11">
        <v>0</v>
      </c>
      <c r="L29" s="14"/>
      <c r="M29" s="11">
        <v>19357.150000000001</v>
      </c>
      <c r="N29" s="14"/>
      <c r="O29" s="11">
        <v>119169</v>
      </c>
      <c r="Q29" s="11">
        <v>79132</v>
      </c>
      <c r="S29" s="11">
        <v>112500</v>
      </c>
      <c r="U29" s="175">
        <v>0</v>
      </c>
      <c r="V29" s="14"/>
      <c r="W29" s="11">
        <v>30000</v>
      </c>
      <c r="X29" s="14"/>
      <c r="Y29" s="63"/>
    </row>
    <row r="30" spans="1:25" x14ac:dyDescent="0.3">
      <c r="A30" s="14" t="s">
        <v>817</v>
      </c>
      <c r="B30" s="14"/>
      <c r="C30" s="14" t="s">
        <v>705</v>
      </c>
      <c r="D30" s="14"/>
      <c r="E30" s="11">
        <v>0</v>
      </c>
      <c r="F30" s="14"/>
      <c r="G30" s="11">
        <v>14999.3</v>
      </c>
      <c r="H30" s="14"/>
      <c r="I30" s="11">
        <v>0</v>
      </c>
      <c r="J30" s="14"/>
      <c r="K30" s="11">
        <v>0</v>
      </c>
      <c r="L30" s="14"/>
      <c r="M30" s="11">
        <v>0</v>
      </c>
      <c r="N30" s="14"/>
      <c r="O30" s="11">
        <v>0</v>
      </c>
      <c r="Q30" s="11">
        <v>20527.759999999998</v>
      </c>
      <c r="S30" s="11">
        <v>0</v>
      </c>
      <c r="U30" s="175">
        <v>0</v>
      </c>
      <c r="V30" s="14"/>
      <c r="W30" s="11"/>
      <c r="X30" s="14"/>
      <c r="Y30" s="63"/>
    </row>
    <row r="31" spans="1:25" x14ac:dyDescent="0.3">
      <c r="A31" s="5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62"/>
      <c r="Q31" s="14"/>
      <c r="S31" s="14"/>
      <c r="U31" s="177"/>
      <c r="V31" s="14"/>
      <c r="W31" s="11"/>
      <c r="X31" s="14"/>
      <c r="Y31" s="63"/>
    </row>
    <row r="32" spans="1:25" x14ac:dyDescent="0.3">
      <c r="A32" s="14"/>
      <c r="B32" s="14"/>
      <c r="C32" s="14" t="s">
        <v>706</v>
      </c>
      <c r="D32" s="14"/>
      <c r="E32" s="63">
        <f>SUM(E20:E31)</f>
        <v>0</v>
      </c>
      <c r="F32" s="14"/>
      <c r="G32" s="63">
        <f>SUM(G20:G31)</f>
        <v>102629.48</v>
      </c>
      <c r="H32" s="14"/>
      <c r="I32" s="63">
        <f>SUM(I20:I31)</f>
        <v>70771.959999999992</v>
      </c>
      <c r="J32" s="14"/>
      <c r="K32" s="63">
        <f>SUM(K20:K31)</f>
        <v>7543.5</v>
      </c>
      <c r="L32" s="14"/>
      <c r="M32" s="63">
        <f>SUM(M20:M31)</f>
        <v>121879.98999999999</v>
      </c>
      <c r="N32" s="14"/>
      <c r="O32" s="63">
        <f>SUM(O20:O31)</f>
        <v>153188.31</v>
      </c>
      <c r="Q32" s="190">
        <f>SUM(Q20:Q31)</f>
        <v>270147.55</v>
      </c>
      <c r="S32" s="190">
        <f>SUM(S20:S31)</f>
        <v>180081.87</v>
      </c>
      <c r="T32" s="5"/>
      <c r="U32" s="191">
        <f>SUM(U20:U31)</f>
        <v>109869.23999999999</v>
      </c>
      <c r="V32" s="50"/>
      <c r="W32" s="74">
        <f>SUM(W20:W30)</f>
        <v>112500</v>
      </c>
      <c r="X32" s="50"/>
      <c r="Y32" s="190">
        <f>SUM(Y20:Y30)</f>
        <v>18402.87</v>
      </c>
    </row>
    <row r="33" spans="1:25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Q33" s="50"/>
      <c r="S33" s="50"/>
      <c r="T33" s="5"/>
      <c r="U33" s="192"/>
      <c r="V33" s="50"/>
      <c r="W33" s="74"/>
      <c r="X33" s="50"/>
      <c r="Y33" s="50"/>
    </row>
    <row r="34" spans="1:25" x14ac:dyDescent="0.3">
      <c r="A34" s="14"/>
      <c r="B34" s="14"/>
      <c r="C34" s="14" t="s">
        <v>400</v>
      </c>
      <c r="D34" s="14"/>
      <c r="E34" s="61">
        <f>E16-E32</f>
        <v>30000</v>
      </c>
      <c r="F34" s="14"/>
      <c r="G34" s="61">
        <f>SUM(G18-G32)</f>
        <v>-12629.479999999996</v>
      </c>
      <c r="H34" s="14"/>
      <c r="I34" s="61">
        <f>I18-I32</f>
        <v>-13401.439999999988</v>
      </c>
      <c r="J34" s="14"/>
      <c r="K34" s="61">
        <f>K18-K32</f>
        <v>29055.060000000012</v>
      </c>
      <c r="L34" s="14"/>
      <c r="M34" s="61">
        <f>M18-M32</f>
        <v>57101.98000000004</v>
      </c>
      <c r="N34" s="14"/>
      <c r="O34" s="61">
        <f>O18-O32</f>
        <v>-43262.329999999958</v>
      </c>
      <c r="Q34" s="72">
        <f>Q18-Q32</f>
        <v>30861.260000000068</v>
      </c>
      <c r="S34" s="72">
        <f>S18-S32</f>
        <v>-34605.909999999916</v>
      </c>
      <c r="T34" s="5"/>
      <c r="U34" s="193">
        <f>U18-U32</f>
        <v>6523.8500000000931</v>
      </c>
      <c r="V34" s="50"/>
      <c r="W34" s="74">
        <f>SUM(W18-W32)</f>
        <v>-30976.149999999907</v>
      </c>
      <c r="X34" s="50"/>
      <c r="Y34" s="190">
        <f>SUM(Y18-Y32)</f>
        <v>7220.9800000000942</v>
      </c>
    </row>
  </sheetData>
  <pageMargins left="0.25" right="0.2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workbookViewId="0">
      <selection activeCell="W21" sqref="W21"/>
    </sheetView>
  </sheetViews>
  <sheetFormatPr defaultRowHeight="14.4" x14ac:dyDescent="0.3"/>
  <cols>
    <col min="1" max="1" width="27" bestFit="1" customWidth="1"/>
    <col min="2" max="2" width="0.5546875" customWidth="1"/>
    <col min="3" max="3" width="22.109375" customWidth="1"/>
    <col min="4" max="4" width="1" customWidth="1"/>
    <col min="5" max="5" width="10.5546875" hidden="1" customWidth="1"/>
    <col min="6" max="6" width="0.6640625" hidden="1" customWidth="1"/>
    <col min="7" max="7" width="10.5546875" hidden="1" customWidth="1"/>
    <col min="8" max="8" width="0.33203125" hidden="1" customWidth="1"/>
    <col min="9" max="9" width="12.21875" hidden="1" customWidth="1"/>
    <col min="10" max="10" width="0.6640625" hidden="1" customWidth="1"/>
    <col min="11" max="11" width="11.44140625" hidden="1" customWidth="1"/>
    <col min="12" max="12" width="0.5546875" hidden="1" customWidth="1"/>
    <col min="13" max="13" width="12.109375" hidden="1" customWidth="1"/>
    <col min="14" max="14" width="0.44140625" hidden="1" customWidth="1"/>
    <col min="15" max="15" width="12.109375" hidden="1" customWidth="1"/>
    <col min="16" max="16" width="0.6640625" hidden="1" customWidth="1"/>
    <col min="17" max="17" width="14.109375" customWidth="1"/>
    <col min="18" max="18" width="1.88671875" customWidth="1"/>
    <col min="19" max="19" width="15.33203125" customWidth="1"/>
    <col min="20" max="20" width="0.77734375" customWidth="1"/>
    <col min="21" max="21" width="14.88671875" customWidth="1"/>
    <col min="22" max="22" width="0.6640625" customWidth="1"/>
    <col min="23" max="23" width="14.6640625" customWidth="1"/>
    <col min="24" max="24" width="0.77734375" customWidth="1"/>
    <col min="25" max="25" width="14.44140625" customWidth="1"/>
  </cols>
  <sheetData>
    <row r="1" spans="1:25" x14ac:dyDescent="0.3">
      <c r="A1" s="50" t="s">
        <v>402</v>
      </c>
      <c r="B1" s="14"/>
      <c r="C1" s="50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W1" s="14"/>
      <c r="Y1" s="14"/>
    </row>
    <row r="2" spans="1:25" x14ac:dyDescent="0.3">
      <c r="A2" s="51" t="s">
        <v>1285</v>
      </c>
      <c r="B2" s="14"/>
      <c r="C2" s="51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W2" s="14"/>
      <c r="Y2" s="14"/>
    </row>
    <row r="3" spans="1:25" x14ac:dyDescent="0.3">
      <c r="A3" s="50" t="s">
        <v>1333</v>
      </c>
      <c r="B3" s="14"/>
      <c r="C3" s="50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W3" s="14"/>
      <c r="Y3" s="14"/>
    </row>
    <row r="4" spans="1:25" x14ac:dyDescent="0.3">
      <c r="A4" s="52">
        <v>44207</v>
      </c>
      <c r="B4" s="14"/>
      <c r="C4" s="52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W4" s="14"/>
      <c r="Y4" s="14"/>
    </row>
    <row r="5" spans="1:25" x14ac:dyDescent="0.3">
      <c r="A5" s="53"/>
      <c r="B5" s="14"/>
      <c r="C5" s="5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W5" s="14"/>
      <c r="Y5" s="14"/>
    </row>
    <row r="6" spans="1:25" x14ac:dyDescent="0.3">
      <c r="A6" s="50" t="s">
        <v>1286</v>
      </c>
      <c r="B6" s="14"/>
      <c r="C6" s="50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W6" s="14"/>
      <c r="Y6" s="14"/>
    </row>
    <row r="7" spans="1:25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W7" s="14" t="s">
        <v>838</v>
      </c>
      <c r="Y7" s="14"/>
    </row>
    <row r="8" spans="1:25" x14ac:dyDescent="0.3">
      <c r="A8" s="14"/>
      <c r="B8" s="14"/>
      <c r="C8" s="14"/>
      <c r="D8" s="14"/>
      <c r="E8" s="56" t="s">
        <v>401</v>
      </c>
      <c r="F8" s="50"/>
      <c r="G8" s="54" t="s">
        <v>397</v>
      </c>
      <c r="H8" s="50"/>
      <c r="I8" s="55">
        <v>41820</v>
      </c>
      <c r="J8" s="50"/>
      <c r="K8" s="54" t="s">
        <v>479</v>
      </c>
      <c r="L8" s="50"/>
      <c r="M8" s="55">
        <v>42551</v>
      </c>
      <c r="N8" s="55"/>
      <c r="O8" s="55">
        <v>42916</v>
      </c>
      <c r="P8" s="50"/>
      <c r="Q8" s="55">
        <v>43281</v>
      </c>
      <c r="R8" s="14"/>
      <c r="S8" s="55" t="s">
        <v>1247</v>
      </c>
      <c r="T8" s="14"/>
      <c r="U8" s="55" t="s">
        <v>1280</v>
      </c>
      <c r="W8" s="194">
        <v>44377</v>
      </c>
      <c r="Y8" s="58" t="s">
        <v>818</v>
      </c>
    </row>
    <row r="9" spans="1:25" x14ac:dyDescent="0.3">
      <c r="A9" s="14"/>
      <c r="B9" s="14"/>
      <c r="C9" s="14"/>
      <c r="D9" s="14"/>
      <c r="E9" s="57" t="s">
        <v>691</v>
      </c>
      <c r="F9" s="50"/>
      <c r="G9" s="57" t="s">
        <v>691</v>
      </c>
      <c r="H9" s="50"/>
      <c r="I9" s="57" t="s">
        <v>637</v>
      </c>
      <c r="J9" s="50"/>
      <c r="K9" s="57" t="s">
        <v>637</v>
      </c>
      <c r="L9" s="50"/>
      <c r="M9" s="57" t="s">
        <v>637</v>
      </c>
      <c r="N9" s="57"/>
      <c r="O9" s="57" t="s">
        <v>637</v>
      </c>
      <c r="P9" s="50"/>
      <c r="Q9" s="57" t="s">
        <v>637</v>
      </c>
      <c r="R9" s="14"/>
      <c r="S9" s="57" t="s">
        <v>637</v>
      </c>
      <c r="T9" s="14"/>
      <c r="U9" s="57" t="s">
        <v>831</v>
      </c>
      <c r="W9" s="58" t="s">
        <v>1389</v>
      </c>
      <c r="Y9" s="202">
        <v>44195</v>
      </c>
    </row>
    <row r="10" spans="1:25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W10" s="14"/>
      <c r="Y10" s="14"/>
    </row>
    <row r="11" spans="1:25" x14ac:dyDescent="0.3">
      <c r="A11" s="14"/>
      <c r="B11" s="14"/>
      <c r="C11" s="14" t="s">
        <v>394</v>
      </c>
      <c r="D11" s="14"/>
      <c r="E11" s="60">
        <v>5157.5600000000004</v>
      </c>
      <c r="F11" s="11"/>
      <c r="G11" s="60">
        <f>E25</f>
        <v>5138.84</v>
      </c>
      <c r="H11" s="11"/>
      <c r="I11" s="60">
        <f>G25</f>
        <v>5132.59</v>
      </c>
      <c r="J11" s="11"/>
      <c r="K11" s="60">
        <f>I25</f>
        <v>5144.59</v>
      </c>
      <c r="L11" s="11"/>
      <c r="M11" s="60">
        <f>K25</f>
        <v>6019.59</v>
      </c>
      <c r="N11" s="60"/>
      <c r="O11" s="60">
        <f>M25</f>
        <v>6030.81</v>
      </c>
      <c r="P11" s="11"/>
      <c r="Q11" s="60">
        <f>O25</f>
        <v>5993.27</v>
      </c>
      <c r="R11" s="14"/>
      <c r="S11" s="60">
        <f>O25</f>
        <v>5993.27</v>
      </c>
      <c r="T11" s="14"/>
      <c r="U11" s="60">
        <v>5960.77</v>
      </c>
      <c r="W11" s="14"/>
      <c r="Y11" s="14"/>
    </row>
    <row r="12" spans="1:25" x14ac:dyDescent="0.3">
      <c r="A12" s="14"/>
      <c r="B12" s="14"/>
      <c r="C12" s="14"/>
      <c r="D12" s="14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4"/>
      <c r="S12" s="11"/>
      <c r="T12" s="14"/>
      <c r="U12" s="11"/>
      <c r="W12" s="14"/>
      <c r="Y12" s="14"/>
    </row>
    <row r="13" spans="1:25" x14ac:dyDescent="0.3">
      <c r="A13" s="14" t="s">
        <v>799</v>
      </c>
      <c r="B13" s="14" t="s">
        <v>643</v>
      </c>
      <c r="C13" s="14" t="s">
        <v>800</v>
      </c>
      <c r="D13" s="14"/>
      <c r="E13" s="11">
        <v>600</v>
      </c>
      <c r="F13" s="11"/>
      <c r="G13" s="11">
        <v>450</v>
      </c>
      <c r="H13" s="11"/>
      <c r="I13" s="11">
        <v>157</v>
      </c>
      <c r="J13" s="11"/>
      <c r="K13" s="11">
        <v>600</v>
      </c>
      <c r="L13" s="11"/>
      <c r="M13" s="11">
        <v>150</v>
      </c>
      <c r="N13" s="11"/>
      <c r="O13" s="11">
        <v>300</v>
      </c>
      <c r="P13" s="11"/>
      <c r="Q13" s="11">
        <v>300</v>
      </c>
      <c r="R13" s="14"/>
      <c r="S13" s="11">
        <v>150</v>
      </c>
      <c r="T13" s="14"/>
      <c r="U13" s="11">
        <v>0</v>
      </c>
      <c r="W13" s="14"/>
      <c r="Y13" s="14"/>
    </row>
    <row r="14" spans="1:25" x14ac:dyDescent="0.3">
      <c r="A14" s="14" t="s">
        <v>801</v>
      </c>
      <c r="B14" s="14" t="s">
        <v>643</v>
      </c>
      <c r="C14" s="14" t="s">
        <v>802</v>
      </c>
      <c r="D14" s="14"/>
      <c r="E14" s="11">
        <v>12.49</v>
      </c>
      <c r="F14" s="11"/>
      <c r="G14" s="11">
        <v>6.24</v>
      </c>
      <c r="H14" s="11"/>
      <c r="I14" s="11">
        <v>5</v>
      </c>
      <c r="J14" s="11"/>
      <c r="K14" s="11">
        <v>5</v>
      </c>
      <c r="L14" s="11"/>
      <c r="M14" s="11">
        <v>11.22</v>
      </c>
      <c r="N14" s="11"/>
      <c r="O14" s="11">
        <v>12.46</v>
      </c>
      <c r="P14" s="11"/>
      <c r="Q14" s="11">
        <v>9.9700000000000006</v>
      </c>
      <c r="R14" s="14"/>
      <c r="S14" s="11">
        <v>17.5</v>
      </c>
      <c r="T14" s="14"/>
      <c r="U14" s="11">
        <v>17.5</v>
      </c>
      <c r="W14" s="14">
        <v>8.73</v>
      </c>
      <c r="Y14" s="14"/>
    </row>
    <row r="15" spans="1:25" x14ac:dyDescent="0.3">
      <c r="A15" s="14"/>
      <c r="B15" s="14"/>
      <c r="C15" s="14"/>
      <c r="D15" s="14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4"/>
      <c r="S15" s="11"/>
      <c r="T15" s="14"/>
      <c r="U15" s="11"/>
      <c r="W15" s="14"/>
      <c r="Y15" s="14"/>
    </row>
    <row r="16" spans="1:25" x14ac:dyDescent="0.3">
      <c r="A16" s="14"/>
      <c r="B16" s="14"/>
      <c r="C16" s="14" t="s">
        <v>772</v>
      </c>
      <c r="D16" s="14"/>
      <c r="E16" s="11">
        <f>SUM(E13:E15)</f>
        <v>612.49</v>
      </c>
      <c r="F16" s="11"/>
      <c r="G16" s="11">
        <f>SUM(G13:G15)</f>
        <v>456.24</v>
      </c>
      <c r="H16" s="11"/>
      <c r="I16" s="11">
        <f>SUM(I13:I15)</f>
        <v>162</v>
      </c>
      <c r="J16" s="11"/>
      <c r="K16" s="11">
        <v>1475</v>
      </c>
      <c r="L16" s="11"/>
      <c r="M16" s="11">
        <f>SUM(M13:M15)</f>
        <v>161.22</v>
      </c>
      <c r="N16" s="11"/>
      <c r="O16" s="11">
        <f>SUM(O13:O15)</f>
        <v>312.45999999999998</v>
      </c>
      <c r="P16" s="11"/>
      <c r="Q16" s="11">
        <f>SUM(Q13:Q15)</f>
        <v>309.97000000000003</v>
      </c>
      <c r="R16" s="14"/>
      <c r="S16" s="11">
        <f>SUM(S13:S14)</f>
        <v>167.5</v>
      </c>
      <c r="T16" s="14"/>
      <c r="U16" s="11">
        <f>SUM(U13:U14)</f>
        <v>17.5</v>
      </c>
      <c r="W16" s="14">
        <f>SUM(W13:W14)</f>
        <v>8.73</v>
      </c>
      <c r="Y16" s="14"/>
    </row>
    <row r="17" spans="1:25" x14ac:dyDescent="0.3">
      <c r="A17" s="14"/>
      <c r="B17" s="14"/>
      <c r="C17" s="14"/>
      <c r="D17" s="14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4"/>
      <c r="S17" s="11"/>
      <c r="T17" s="14"/>
      <c r="U17" s="11"/>
      <c r="W17" s="14"/>
      <c r="Y17" s="14"/>
    </row>
    <row r="18" spans="1:25" x14ac:dyDescent="0.3">
      <c r="A18" s="14"/>
      <c r="B18" s="14"/>
      <c r="C18" s="14" t="s">
        <v>396</v>
      </c>
      <c r="D18" s="14"/>
      <c r="E18" s="11">
        <f>E11+E16</f>
        <v>5770.05</v>
      </c>
      <c r="F18" s="11"/>
      <c r="G18" s="11">
        <f>G11+G16</f>
        <v>5595.08</v>
      </c>
      <c r="H18" s="11"/>
      <c r="I18" s="11">
        <f>I11+I16</f>
        <v>5294.59</v>
      </c>
      <c r="J18" s="11"/>
      <c r="K18" s="11">
        <f>K11+K16</f>
        <v>6619.59</v>
      </c>
      <c r="L18" s="11"/>
      <c r="M18" s="11">
        <f>M11+M16</f>
        <v>6180.81</v>
      </c>
      <c r="N18" s="11"/>
      <c r="O18" s="11">
        <f>O11+O16</f>
        <v>6343.27</v>
      </c>
      <c r="P18" s="11"/>
      <c r="Q18" s="11">
        <f>Q11+Q16</f>
        <v>6303.2400000000007</v>
      </c>
      <c r="R18" s="14"/>
      <c r="S18" s="11">
        <f>S11+S16</f>
        <v>6160.77</v>
      </c>
      <c r="T18" s="14"/>
      <c r="U18" s="11">
        <f>U11+U16</f>
        <v>5978.27</v>
      </c>
      <c r="W18" s="14"/>
      <c r="Y18" s="14"/>
    </row>
    <row r="19" spans="1:25" x14ac:dyDescent="0.3">
      <c r="A19" s="14"/>
      <c r="B19" s="14"/>
      <c r="C19" s="14"/>
      <c r="D19" s="14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4"/>
      <c r="S19" s="11"/>
      <c r="T19" s="14"/>
      <c r="U19" s="11"/>
      <c r="W19" s="14"/>
      <c r="Y19" s="14"/>
    </row>
    <row r="20" spans="1:25" x14ac:dyDescent="0.3">
      <c r="A20" s="14" t="s">
        <v>803</v>
      </c>
      <c r="B20" s="14"/>
      <c r="C20" s="14" t="s">
        <v>800</v>
      </c>
      <c r="D20" s="14"/>
      <c r="E20" s="11">
        <v>600</v>
      </c>
      <c r="F20" s="11"/>
      <c r="G20" s="11">
        <v>450</v>
      </c>
      <c r="H20" s="11"/>
      <c r="I20" s="11">
        <v>150</v>
      </c>
      <c r="J20" s="11"/>
      <c r="K20" s="11">
        <v>600</v>
      </c>
      <c r="L20" s="11"/>
      <c r="M20" s="11">
        <v>150</v>
      </c>
      <c r="N20" s="11"/>
      <c r="O20" s="11">
        <v>300</v>
      </c>
      <c r="P20" s="11"/>
      <c r="Q20" s="11">
        <v>300</v>
      </c>
      <c r="R20" s="14"/>
      <c r="S20" s="11">
        <v>600</v>
      </c>
      <c r="T20" s="14"/>
      <c r="U20" s="11">
        <v>150</v>
      </c>
      <c r="W20" s="14">
        <v>600</v>
      </c>
      <c r="Y20" s="14"/>
    </row>
    <row r="21" spans="1:25" x14ac:dyDescent="0.3">
      <c r="A21" s="14" t="s">
        <v>804</v>
      </c>
      <c r="B21" s="14"/>
      <c r="C21" s="14" t="s">
        <v>805</v>
      </c>
      <c r="D21" s="14"/>
      <c r="E21" s="11">
        <v>31.21</v>
      </c>
      <c r="F21" s="11"/>
      <c r="G21" s="11">
        <v>12.49</v>
      </c>
      <c r="H21" s="11"/>
      <c r="I21" s="11">
        <v>0</v>
      </c>
      <c r="J21" s="11"/>
      <c r="K21" s="11"/>
      <c r="L21" s="11"/>
      <c r="M21" s="11"/>
      <c r="N21" s="11"/>
      <c r="O21" s="11">
        <v>50</v>
      </c>
      <c r="P21" s="11"/>
      <c r="Q21" s="11">
        <v>50</v>
      </c>
      <c r="R21" s="14"/>
      <c r="S21" s="11">
        <v>50</v>
      </c>
      <c r="T21" s="14"/>
      <c r="U21" s="11">
        <v>0</v>
      </c>
      <c r="W21" s="14"/>
      <c r="Y21" s="14"/>
    </row>
    <row r="22" spans="1:25" x14ac:dyDescent="0.3">
      <c r="A22" s="14"/>
      <c r="B22" s="14"/>
      <c r="C22" s="14"/>
      <c r="D22" s="14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4"/>
      <c r="S22" s="11"/>
      <c r="T22" s="14"/>
      <c r="U22" s="11"/>
      <c r="W22" s="14"/>
      <c r="Y22" s="14"/>
    </row>
    <row r="23" spans="1:25" x14ac:dyDescent="0.3">
      <c r="A23" s="14"/>
      <c r="B23" s="14"/>
      <c r="C23" s="14" t="s">
        <v>706</v>
      </c>
      <c r="D23" s="14"/>
      <c r="E23" s="11">
        <f>SUM(E20:E21)</f>
        <v>631.21</v>
      </c>
      <c r="F23" s="11"/>
      <c r="G23" s="11">
        <f>SUM(G20:G21)</f>
        <v>462.49</v>
      </c>
      <c r="H23" s="11"/>
      <c r="I23" s="11">
        <f>SUM(I20:I21)</f>
        <v>150</v>
      </c>
      <c r="J23" s="11"/>
      <c r="K23" s="11">
        <f>SUM(K20:K21)</f>
        <v>600</v>
      </c>
      <c r="L23" s="11"/>
      <c r="M23" s="11">
        <f>SUM(M20:M21)</f>
        <v>150</v>
      </c>
      <c r="N23" s="11"/>
      <c r="O23" s="11">
        <f>SUM(O20:O21)</f>
        <v>350</v>
      </c>
      <c r="P23" s="11"/>
      <c r="Q23" s="11">
        <f>SUM(Q20:Q21)</f>
        <v>350</v>
      </c>
      <c r="R23" s="14"/>
      <c r="S23" s="11">
        <f>SUM(S20:S21)</f>
        <v>650</v>
      </c>
      <c r="T23" s="14"/>
      <c r="U23" s="11">
        <f>SUM(U20:U22)</f>
        <v>150</v>
      </c>
      <c r="W23" s="14"/>
      <c r="Y23" s="14"/>
    </row>
    <row r="24" spans="1:25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W24" s="14"/>
      <c r="Y24" s="14"/>
    </row>
    <row r="25" spans="1:25" x14ac:dyDescent="0.3">
      <c r="A25" s="14"/>
      <c r="B25" s="14"/>
      <c r="C25" s="14" t="s">
        <v>400</v>
      </c>
      <c r="D25" s="14"/>
      <c r="E25" s="60">
        <f>E18-E23</f>
        <v>5138.84</v>
      </c>
      <c r="F25" s="14"/>
      <c r="G25" s="60">
        <f>G18-G23</f>
        <v>5132.59</v>
      </c>
      <c r="H25" s="14"/>
      <c r="I25" s="60">
        <f>I18-I23</f>
        <v>5144.59</v>
      </c>
      <c r="J25" s="14"/>
      <c r="K25" s="60">
        <f>K18-K23</f>
        <v>6019.59</v>
      </c>
      <c r="L25" s="14"/>
      <c r="M25" s="60">
        <f>M18-M23</f>
        <v>6030.81</v>
      </c>
      <c r="N25" s="60"/>
      <c r="O25" s="60">
        <f>O18-O23</f>
        <v>5993.27</v>
      </c>
      <c r="P25" s="14"/>
      <c r="Q25" s="60">
        <f>Q18-Q23</f>
        <v>5953.2400000000007</v>
      </c>
      <c r="R25" s="14"/>
      <c r="S25" s="60">
        <f>S18-S23</f>
        <v>5510.77</v>
      </c>
      <c r="T25" s="14"/>
      <c r="U25" s="60">
        <f>U18-U23</f>
        <v>5828.27</v>
      </c>
      <c r="W25" s="14"/>
      <c r="Y25" s="14"/>
    </row>
    <row r="26" spans="1:25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W26" s="14"/>
      <c r="Y26" s="14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Certified</vt:lpstr>
      <vt:lpstr>Cert Salary</vt:lpstr>
      <vt:lpstr>Classified Salary</vt:lpstr>
      <vt:lpstr>ARICK10</vt:lpstr>
      <vt:lpstr>ARICK 18</vt:lpstr>
      <vt:lpstr>ARICK 21</vt:lpstr>
      <vt:lpstr>ARICK 23</vt:lpstr>
      <vt:lpstr>ARICK 43</vt:lpstr>
      <vt:lpstr>ARICK 72</vt:lpstr>
      <vt:lpstr>Extra Duties</vt:lpstr>
      <vt:lpstr>Totals</vt:lpstr>
      <vt:lpstr>ARICK10!Print_Titles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Sara Walkinshaw</cp:lastModifiedBy>
  <cp:lastPrinted>2021-07-12T20:58:10Z</cp:lastPrinted>
  <dcterms:created xsi:type="dcterms:W3CDTF">2014-05-01T17:08:58Z</dcterms:created>
  <dcterms:modified xsi:type="dcterms:W3CDTF">2021-07-23T00:54:30Z</dcterms:modified>
</cp:coreProperties>
</file>