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\Documents\budget\"/>
    </mc:Choice>
  </mc:AlternateContent>
  <xr:revisionPtr revIDLastSave="0" documentId="13_ncr:1_{5980FA5B-BBF0-4B62-A490-59DC7F6D8B6C}" xr6:coauthVersionLast="36" xr6:coauthVersionMax="36" xr10:uidLastSave="{00000000-0000-0000-0000-000000000000}"/>
  <bookViews>
    <workbookView xWindow="0" yWindow="0" windowWidth="23040" windowHeight="9372" activeTab="7" xr2:uid="{00000000-000D-0000-FFFF-FFFF00000000}"/>
  </bookViews>
  <sheets>
    <sheet name="Certified" sheetId="8" r:id="rId1"/>
    <sheet name="Cert Salary" sheetId="9" r:id="rId2"/>
    <sheet name="Classified Salary" sheetId="10" r:id="rId3"/>
    <sheet name="ARICK10" sheetId="1" r:id="rId4"/>
    <sheet name="ARICK 18" sheetId="4" r:id="rId5"/>
    <sheet name="ARICK 21" sheetId="3" r:id="rId6"/>
    <sheet name="ARICK 23" sheetId="5" r:id="rId7"/>
    <sheet name="ARICK 43" sheetId="2" r:id="rId8"/>
    <sheet name="ARICK 72" sheetId="6" r:id="rId9"/>
    <sheet name="Extra Duties" sheetId="7" r:id="rId10"/>
    <sheet name="Totals" sheetId="13" r:id="rId11"/>
  </sheets>
  <definedNames>
    <definedName name="_xlnm.Print_Titles" localSheetId="3">ARICK10!$K:$W,ARICK10!$3:$6</definedName>
  </definedNames>
  <calcPr calcId="191029"/>
</workbook>
</file>

<file path=xl/calcChain.xml><?xml version="1.0" encoding="utf-8"?>
<calcChain xmlns="http://schemas.openxmlformats.org/spreadsheetml/2006/main">
  <c r="AE26" i="5" l="1"/>
  <c r="I8" i="9"/>
  <c r="G8" i="9"/>
  <c r="F8" i="9"/>
  <c r="E8" i="9"/>
  <c r="I3" i="9"/>
  <c r="G3" i="9"/>
  <c r="F3" i="9"/>
  <c r="E3" i="9"/>
  <c r="AE33" i="2"/>
  <c r="AE15" i="2"/>
  <c r="AG518" i="1"/>
  <c r="AG74" i="1"/>
  <c r="AE518" i="1"/>
  <c r="AE52" i="4"/>
  <c r="AE50" i="4"/>
  <c r="AE18" i="4"/>
  <c r="AE16" i="4"/>
  <c r="AE11" i="4" l="1"/>
  <c r="AC33" i="2"/>
  <c r="AC63" i="3"/>
  <c r="AE63" i="3"/>
  <c r="AE36" i="3"/>
  <c r="AE25" i="6"/>
  <c r="AE18" i="6"/>
  <c r="E35" i="7"/>
  <c r="F35" i="7" s="1"/>
  <c r="G35" i="7" s="1"/>
  <c r="H35" i="7" s="1"/>
  <c r="I35" i="7" s="1"/>
  <c r="J35" i="7" s="1"/>
  <c r="K35" i="7" s="1"/>
  <c r="L35" i="7" s="1"/>
  <c r="D35" i="7"/>
  <c r="C35" i="7"/>
  <c r="C34" i="7"/>
  <c r="D34" i="7" s="1"/>
  <c r="E34" i="7" s="1"/>
  <c r="F34" i="7" s="1"/>
  <c r="G34" i="7" s="1"/>
  <c r="H34" i="7" s="1"/>
  <c r="I34" i="7" s="1"/>
  <c r="J34" i="7" s="1"/>
  <c r="K34" i="7" s="1"/>
  <c r="L34" i="7" s="1"/>
  <c r="C33" i="7"/>
  <c r="D33" i="7" s="1"/>
  <c r="E33" i="7" s="1"/>
  <c r="F33" i="7" s="1"/>
  <c r="G33" i="7" s="1"/>
  <c r="H33" i="7" s="1"/>
  <c r="I33" i="7" s="1"/>
  <c r="J33" i="7" s="1"/>
  <c r="K33" i="7" s="1"/>
  <c r="L33" i="7" s="1"/>
  <c r="C32" i="7"/>
  <c r="D32" i="7" s="1"/>
  <c r="E32" i="7" s="1"/>
  <c r="F32" i="7" s="1"/>
  <c r="G32" i="7" s="1"/>
  <c r="H32" i="7" s="1"/>
  <c r="I32" i="7" s="1"/>
  <c r="J32" i="7" s="1"/>
  <c r="K32" i="7" s="1"/>
  <c r="L32" i="7" s="1"/>
  <c r="E31" i="7"/>
  <c r="F31" i="7" s="1"/>
  <c r="G31" i="7" s="1"/>
  <c r="H31" i="7" s="1"/>
  <c r="I31" i="7" s="1"/>
  <c r="J31" i="7" s="1"/>
  <c r="K31" i="7" s="1"/>
  <c r="L31" i="7" s="1"/>
  <c r="D31" i="7"/>
  <c r="C31" i="7"/>
  <c r="C30" i="7"/>
  <c r="D30" i="7" s="1"/>
  <c r="E30" i="7" s="1"/>
  <c r="F30" i="7" s="1"/>
  <c r="G30" i="7" s="1"/>
  <c r="H30" i="7" s="1"/>
  <c r="I30" i="7" s="1"/>
  <c r="J30" i="7" s="1"/>
  <c r="K30" i="7" s="1"/>
  <c r="L30" i="7" s="1"/>
  <c r="C28" i="7"/>
  <c r="D28" i="7" s="1"/>
  <c r="E28" i="7" s="1"/>
  <c r="F28" i="7" s="1"/>
  <c r="G28" i="7" s="1"/>
  <c r="H28" i="7" s="1"/>
  <c r="I28" i="7" s="1"/>
  <c r="J28" i="7" s="1"/>
  <c r="K28" i="7" s="1"/>
  <c r="L28" i="7" s="1"/>
  <c r="C27" i="7"/>
  <c r="D27" i="7" s="1"/>
  <c r="E27" i="7" s="1"/>
  <c r="F27" i="7" s="1"/>
  <c r="G27" i="7" s="1"/>
  <c r="H27" i="7" s="1"/>
  <c r="I27" i="7" s="1"/>
  <c r="J27" i="7" s="1"/>
  <c r="K27" i="7" s="1"/>
  <c r="L27" i="7" s="1"/>
  <c r="E26" i="7"/>
  <c r="F26" i="7" s="1"/>
  <c r="G26" i="7" s="1"/>
  <c r="H26" i="7" s="1"/>
  <c r="I26" i="7" s="1"/>
  <c r="J26" i="7" s="1"/>
  <c r="K26" i="7" s="1"/>
  <c r="L26" i="7" s="1"/>
  <c r="D26" i="7"/>
  <c r="C26" i="7"/>
  <c r="C25" i="7"/>
  <c r="D25" i="7" s="1"/>
  <c r="E25" i="7" s="1"/>
  <c r="F25" i="7" s="1"/>
  <c r="G25" i="7" s="1"/>
  <c r="H25" i="7" s="1"/>
  <c r="I25" i="7" s="1"/>
  <c r="J25" i="7" s="1"/>
  <c r="K25" i="7" s="1"/>
  <c r="L25" i="7" s="1"/>
  <c r="C23" i="7"/>
  <c r="D23" i="7" s="1"/>
  <c r="E23" i="7" s="1"/>
  <c r="F23" i="7" s="1"/>
  <c r="G23" i="7" s="1"/>
  <c r="H23" i="7" s="1"/>
  <c r="I23" i="7" s="1"/>
  <c r="J23" i="7" s="1"/>
  <c r="K23" i="7" s="1"/>
  <c r="L23" i="7" s="1"/>
  <c r="C22" i="7"/>
  <c r="D22" i="7" s="1"/>
  <c r="E22" i="7" s="1"/>
  <c r="F22" i="7" s="1"/>
  <c r="G22" i="7" s="1"/>
  <c r="H22" i="7" s="1"/>
  <c r="I22" i="7" s="1"/>
  <c r="J22" i="7" s="1"/>
  <c r="K22" i="7" s="1"/>
  <c r="L22" i="7" s="1"/>
  <c r="E21" i="7"/>
  <c r="F21" i="7" s="1"/>
  <c r="G21" i="7" s="1"/>
  <c r="H21" i="7" s="1"/>
  <c r="I21" i="7" s="1"/>
  <c r="J21" i="7" s="1"/>
  <c r="K21" i="7" s="1"/>
  <c r="L21" i="7" s="1"/>
  <c r="D21" i="7"/>
  <c r="C21" i="7"/>
  <c r="C20" i="7"/>
  <c r="D20" i="7" s="1"/>
  <c r="E20" i="7" s="1"/>
  <c r="F20" i="7" s="1"/>
  <c r="G20" i="7" s="1"/>
  <c r="H20" i="7" s="1"/>
  <c r="I20" i="7" s="1"/>
  <c r="J20" i="7" s="1"/>
  <c r="K20" i="7" s="1"/>
  <c r="L20" i="7" s="1"/>
  <c r="C19" i="7"/>
  <c r="D19" i="7" s="1"/>
  <c r="E19" i="7" s="1"/>
  <c r="F19" i="7" s="1"/>
  <c r="G19" i="7" s="1"/>
  <c r="H19" i="7" s="1"/>
  <c r="I19" i="7" s="1"/>
  <c r="J19" i="7" s="1"/>
  <c r="K19" i="7" s="1"/>
  <c r="L19" i="7" s="1"/>
  <c r="C18" i="7"/>
  <c r="D18" i="7" s="1"/>
  <c r="E18" i="7" s="1"/>
  <c r="F18" i="7" s="1"/>
  <c r="G18" i="7" s="1"/>
  <c r="H18" i="7" s="1"/>
  <c r="I18" i="7" s="1"/>
  <c r="J18" i="7" s="1"/>
  <c r="K18" i="7" s="1"/>
  <c r="L18" i="7" s="1"/>
  <c r="E17" i="7"/>
  <c r="F17" i="7" s="1"/>
  <c r="G17" i="7" s="1"/>
  <c r="H17" i="7" s="1"/>
  <c r="I17" i="7" s="1"/>
  <c r="J17" i="7" s="1"/>
  <c r="K17" i="7" s="1"/>
  <c r="L17" i="7" s="1"/>
  <c r="D17" i="7"/>
  <c r="C17" i="7"/>
  <c r="C16" i="7"/>
  <c r="D16" i="7" s="1"/>
  <c r="E16" i="7" s="1"/>
  <c r="F16" i="7" s="1"/>
  <c r="G16" i="7" s="1"/>
  <c r="H16" i="7" s="1"/>
  <c r="I16" i="7" s="1"/>
  <c r="J16" i="7" s="1"/>
  <c r="K16" i="7" s="1"/>
  <c r="L16" i="7" s="1"/>
  <c r="C14" i="7"/>
  <c r="D14" i="7" s="1"/>
  <c r="E14" i="7" s="1"/>
  <c r="F14" i="7" s="1"/>
  <c r="G14" i="7" s="1"/>
  <c r="H14" i="7" s="1"/>
  <c r="I14" i="7" s="1"/>
  <c r="J14" i="7" s="1"/>
  <c r="K14" i="7" s="1"/>
  <c r="L14" i="7" s="1"/>
  <c r="C13" i="7"/>
  <c r="D13" i="7" s="1"/>
  <c r="E13" i="7" s="1"/>
  <c r="F13" i="7" s="1"/>
  <c r="G13" i="7" s="1"/>
  <c r="H13" i="7" s="1"/>
  <c r="I13" i="7" s="1"/>
  <c r="J13" i="7" s="1"/>
  <c r="K13" i="7" s="1"/>
  <c r="L13" i="7" s="1"/>
  <c r="E12" i="7"/>
  <c r="F12" i="7" s="1"/>
  <c r="G12" i="7" s="1"/>
  <c r="H12" i="7" s="1"/>
  <c r="I12" i="7" s="1"/>
  <c r="J12" i="7" s="1"/>
  <c r="K12" i="7" s="1"/>
  <c r="L12" i="7" s="1"/>
  <c r="D12" i="7"/>
  <c r="C12" i="7"/>
  <c r="C11" i="7"/>
  <c r="D11" i="7" s="1"/>
  <c r="E11" i="7" s="1"/>
  <c r="F11" i="7" s="1"/>
  <c r="G11" i="7" s="1"/>
  <c r="H11" i="7" s="1"/>
  <c r="I11" i="7" s="1"/>
  <c r="J11" i="7" s="1"/>
  <c r="K11" i="7" s="1"/>
  <c r="L11" i="7" s="1"/>
  <c r="C9" i="7"/>
  <c r="D9" i="7" s="1"/>
  <c r="E9" i="7" s="1"/>
  <c r="F9" i="7" s="1"/>
  <c r="G9" i="7" s="1"/>
  <c r="H9" i="7" s="1"/>
  <c r="I9" i="7" s="1"/>
  <c r="J9" i="7" s="1"/>
  <c r="K9" i="7" s="1"/>
  <c r="L9" i="7" s="1"/>
  <c r="C8" i="7"/>
  <c r="D8" i="7" s="1"/>
  <c r="E8" i="7" s="1"/>
  <c r="F8" i="7" s="1"/>
  <c r="G8" i="7" s="1"/>
  <c r="H8" i="7" s="1"/>
  <c r="I8" i="7" s="1"/>
  <c r="J8" i="7" s="1"/>
  <c r="K8" i="7" s="1"/>
  <c r="L8" i="7" s="1"/>
  <c r="E7" i="7"/>
  <c r="F7" i="7" s="1"/>
  <c r="G7" i="7" s="1"/>
  <c r="H7" i="7" s="1"/>
  <c r="I7" i="7" s="1"/>
  <c r="J7" i="7" s="1"/>
  <c r="K7" i="7" s="1"/>
  <c r="L7" i="7" s="1"/>
  <c r="D7" i="7"/>
  <c r="C7" i="7"/>
  <c r="C6" i="7"/>
  <c r="D6" i="7" s="1"/>
  <c r="E6" i="7" s="1"/>
  <c r="F6" i="7" s="1"/>
  <c r="G6" i="7" s="1"/>
  <c r="H6" i="7" s="1"/>
  <c r="I6" i="7" s="1"/>
  <c r="J6" i="7" s="1"/>
  <c r="K6" i="7" s="1"/>
  <c r="L6" i="7" s="1"/>
  <c r="AC518" i="1" l="1"/>
  <c r="AA23" i="6" l="1"/>
  <c r="AA16" i="6"/>
  <c r="AA33" i="2"/>
  <c r="AA15" i="2"/>
  <c r="AA63" i="3"/>
  <c r="AA36" i="3"/>
  <c r="AA50" i="4"/>
  <c r="AA16" i="4"/>
  <c r="AE74" i="1" l="1"/>
  <c r="E23" i="9" l="1"/>
  <c r="AC23" i="6" l="1"/>
  <c r="AC16" i="6"/>
  <c r="AC36" i="3"/>
  <c r="AC50" i="4"/>
  <c r="AC16" i="4"/>
  <c r="Y23" i="6" l="1"/>
  <c r="Y18" i="6"/>
  <c r="Y25" i="6" s="1"/>
  <c r="AA11" i="6" s="1"/>
  <c r="AA18" i="6" s="1"/>
  <c r="AA25" i="6" s="1"/>
  <c r="AC11" i="6" s="1"/>
  <c r="AC18" i="6" s="1"/>
  <c r="AC25" i="6" s="1"/>
  <c r="W23" i="6"/>
  <c r="S26" i="5" l="1"/>
  <c r="U26" i="5"/>
  <c r="W26" i="5"/>
  <c r="W63" i="3"/>
  <c r="AE8" i="1" l="1"/>
  <c r="AE76" i="1" s="1"/>
  <c r="AE520" i="1" s="1"/>
  <c r="AG8" i="1" s="1"/>
  <c r="AG76" i="1" s="1"/>
  <c r="AG520" i="1" s="1"/>
  <c r="W11" i="4" l="1"/>
  <c r="W18" i="4" s="1"/>
  <c r="W16" i="4"/>
  <c r="U16" i="4"/>
  <c r="W33" i="2"/>
  <c r="W16" i="6" l="1"/>
  <c r="W18" i="6" s="1"/>
  <c r="W25" i="6" s="1"/>
  <c r="Y36" i="3"/>
  <c r="U16" i="6" l="1"/>
  <c r="U18" i="6" s="1"/>
  <c r="U23" i="6"/>
  <c r="U15" i="2"/>
  <c r="U36" i="3"/>
  <c r="Y33" i="2" l="1"/>
  <c r="Y15" i="2"/>
  <c r="Y63" i="3"/>
  <c r="Y50" i="4"/>
  <c r="AA518" i="1"/>
  <c r="AA74" i="1"/>
  <c r="Y17" i="5"/>
  <c r="Y28" i="5" s="1"/>
  <c r="W17" i="5"/>
  <c r="W28" i="5" s="1"/>
  <c r="AA76" i="1" l="1"/>
  <c r="AA520" i="1" s="1"/>
  <c r="W74" i="1" l="1"/>
  <c r="W15" i="2" l="1"/>
  <c r="D66" i="13" l="1"/>
  <c r="B66" i="13"/>
  <c r="D65" i="13"/>
  <c r="B65" i="13"/>
  <c r="D64" i="13"/>
  <c r="B64" i="13"/>
  <c r="D63" i="13"/>
  <c r="B63" i="13"/>
  <c r="D59" i="13"/>
  <c r="B59" i="13"/>
  <c r="D58" i="13"/>
  <c r="B58" i="13"/>
  <c r="D57" i="13"/>
  <c r="B57" i="13"/>
  <c r="D53" i="13"/>
  <c r="B53" i="13"/>
  <c r="D52" i="13"/>
  <c r="B52" i="13"/>
  <c r="D51" i="13"/>
  <c r="B51" i="13"/>
  <c r="D50" i="13"/>
  <c r="B50" i="13"/>
  <c r="D49" i="13"/>
  <c r="B49" i="13"/>
  <c r="D48" i="13"/>
  <c r="B48" i="13"/>
  <c r="D45" i="13"/>
  <c r="B45" i="13"/>
  <c r="C45" i="13"/>
  <c r="D44" i="13"/>
  <c r="B44" i="13"/>
  <c r="D43" i="13"/>
  <c r="B43" i="13"/>
  <c r="D42" i="13"/>
  <c r="B42" i="13"/>
  <c r="D41" i="13"/>
  <c r="B41" i="13"/>
  <c r="D68" i="13" l="1"/>
  <c r="D61" i="13"/>
  <c r="D46" i="13"/>
  <c r="D55" i="13"/>
  <c r="D37" i="13"/>
  <c r="B37" i="13"/>
  <c r="D36" i="13"/>
  <c r="B36" i="13"/>
  <c r="D35" i="13"/>
  <c r="B35" i="13"/>
  <c r="D34" i="13"/>
  <c r="B34" i="13"/>
  <c r="D33" i="13"/>
  <c r="B33" i="13"/>
  <c r="D32" i="13"/>
  <c r="B32" i="13"/>
  <c r="D31" i="13"/>
  <c r="B31" i="13"/>
  <c r="D29" i="13"/>
  <c r="B29" i="13"/>
  <c r="D28" i="13"/>
  <c r="B28" i="13"/>
  <c r="D27" i="13"/>
  <c r="B27" i="13"/>
  <c r="D26" i="13"/>
  <c r="B26" i="13"/>
  <c r="D25" i="13"/>
  <c r="B25" i="13"/>
  <c r="D24" i="13"/>
  <c r="B24" i="13"/>
  <c r="D23" i="13"/>
  <c r="B23" i="13"/>
  <c r="D22" i="13"/>
  <c r="B22" i="13"/>
  <c r="C22" i="13"/>
  <c r="D14" i="13"/>
  <c r="C13" i="13"/>
  <c r="D13" i="13"/>
  <c r="D12" i="13"/>
  <c r="D11" i="13"/>
  <c r="D10" i="13"/>
  <c r="C10" i="13"/>
  <c r="D8" i="13"/>
  <c r="C8" i="13"/>
  <c r="C66" i="13"/>
  <c r="C65" i="13"/>
  <c r="C64" i="13"/>
  <c r="C63" i="13"/>
  <c r="C59" i="13"/>
  <c r="C58" i="13"/>
  <c r="C57" i="13"/>
  <c r="C53" i="13"/>
  <c r="C52" i="13"/>
  <c r="C51" i="13"/>
  <c r="C50" i="13"/>
  <c r="C49" i="13"/>
  <c r="C48" i="13"/>
  <c r="C44" i="13"/>
  <c r="C43" i="13"/>
  <c r="C42" i="13"/>
  <c r="C41" i="13"/>
  <c r="C37" i="13"/>
  <c r="C36" i="13"/>
  <c r="C35" i="13"/>
  <c r="C34" i="13"/>
  <c r="C33" i="13"/>
  <c r="C32" i="13"/>
  <c r="C31" i="13"/>
  <c r="C29" i="13"/>
  <c r="C28" i="13"/>
  <c r="C27" i="13"/>
  <c r="C26" i="13"/>
  <c r="C25" i="13"/>
  <c r="C24" i="13"/>
  <c r="C23" i="13"/>
  <c r="C14" i="13"/>
  <c r="C12" i="13"/>
  <c r="C11" i="13"/>
  <c r="C68" i="13" l="1"/>
  <c r="C61" i="13"/>
  <c r="C46" i="13"/>
  <c r="C55" i="13"/>
  <c r="D39" i="13"/>
  <c r="D70" i="13" s="1"/>
  <c r="C39" i="13"/>
  <c r="C70" i="13" l="1"/>
  <c r="B68" i="13"/>
  <c r="B14" i="13" l="1"/>
  <c r="B13" i="13"/>
  <c r="B10" i="13"/>
  <c r="B7" i="13"/>
  <c r="B6" i="13"/>
  <c r="S16" i="6" l="1"/>
  <c r="S15" i="5"/>
  <c r="S18" i="4"/>
  <c r="D9" i="13" l="1"/>
  <c r="C9" i="13"/>
  <c r="C7" i="13"/>
  <c r="C6" i="13"/>
  <c r="C16" i="13" l="1"/>
  <c r="B55" i="13"/>
  <c r="B61" i="13"/>
  <c r="B46" i="13"/>
  <c r="B12" i="13"/>
  <c r="B11" i="13"/>
  <c r="B9" i="13"/>
  <c r="B8" i="13"/>
  <c r="D7" i="13"/>
  <c r="D6" i="13"/>
  <c r="D16" i="13" l="1"/>
  <c r="B39" i="13"/>
  <c r="B70" i="13" s="1"/>
  <c r="S15" i="2"/>
  <c r="Q15" i="2"/>
  <c r="O15" i="2"/>
  <c r="M15" i="2"/>
  <c r="K15" i="2"/>
  <c r="I15" i="2"/>
  <c r="G15" i="2"/>
  <c r="E17" i="2"/>
  <c r="E15" i="2"/>
  <c r="H24" i="9" l="1"/>
  <c r="W36" i="3" l="1"/>
  <c r="W50" i="4" l="1"/>
  <c r="W52" i="4" l="1"/>
  <c r="Y11" i="4" s="1"/>
  <c r="P4" i="10"/>
  <c r="Y18" i="4" l="1"/>
  <c r="Y52" i="4" s="1"/>
  <c r="AA11" i="4" s="1"/>
  <c r="AA18" i="4" s="1"/>
  <c r="AA52" i="4" s="1"/>
  <c r="AC11" i="4" s="1"/>
  <c r="AC18" i="4" s="1"/>
  <c r="AC52" i="4" s="1"/>
  <c r="Y16" i="4"/>
  <c r="W3" i="10"/>
  <c r="Y22" i="10" l="1"/>
  <c r="Y23" i="10" s="1"/>
  <c r="Y24" i="10" s="1"/>
  <c r="Y25" i="10" s="1"/>
  <c r="Y26" i="10" s="1"/>
  <c r="Y27" i="10" s="1"/>
  <c r="Y28" i="10" s="1"/>
  <c r="Y29" i="10" s="1"/>
  <c r="Y30" i="10" s="1"/>
  <c r="Y31" i="10" s="1"/>
  <c r="Y32" i="10" s="1"/>
  <c r="Y33" i="10" s="1"/>
  <c r="Y34" i="10" s="1"/>
  <c r="Y35" i="10" s="1"/>
  <c r="Y36" i="10" s="1"/>
  <c r="V22" i="10"/>
  <c r="V23" i="10" s="1"/>
  <c r="V24" i="10" s="1"/>
  <c r="V25" i="10" s="1"/>
  <c r="V26" i="10" s="1"/>
  <c r="V27" i="10" s="1"/>
  <c r="V28" i="10" s="1"/>
  <c r="V29" i="10" s="1"/>
  <c r="V30" i="10" s="1"/>
  <c r="V31" i="10" s="1"/>
  <c r="V32" i="10" s="1"/>
  <c r="V33" i="10" s="1"/>
  <c r="V34" i="10" s="1"/>
  <c r="V35" i="10" s="1"/>
  <c r="V36" i="10" s="1"/>
  <c r="S22" i="10"/>
  <c r="S23" i="10" s="1"/>
  <c r="S24" i="10" s="1"/>
  <c r="S25" i="10" s="1"/>
  <c r="S26" i="10" s="1"/>
  <c r="S27" i="10" s="1"/>
  <c r="S28" i="10" s="1"/>
  <c r="S29" i="10" s="1"/>
  <c r="S30" i="10" s="1"/>
  <c r="S31" i="10" s="1"/>
  <c r="S32" i="10" s="1"/>
  <c r="S33" i="10" s="1"/>
  <c r="S34" i="10" s="1"/>
  <c r="S35" i="10" s="1"/>
  <c r="P22" i="10"/>
  <c r="P23" i="10" s="1"/>
  <c r="P24" i="10" s="1"/>
  <c r="P25" i="10" s="1"/>
  <c r="P26" i="10" s="1"/>
  <c r="P27" i="10" s="1"/>
  <c r="P28" i="10" s="1"/>
  <c r="P29" i="10" s="1"/>
  <c r="P30" i="10" s="1"/>
  <c r="P31" i="10" s="1"/>
  <c r="P32" i="10" s="1"/>
  <c r="P33" i="10" s="1"/>
  <c r="P34" i="10" s="1"/>
  <c r="P35" i="10" s="1"/>
  <c r="P36" i="10" s="1"/>
  <c r="M22" i="10"/>
  <c r="M23" i="10" s="1"/>
  <c r="M24" i="10" s="1"/>
  <c r="M25" i="10" s="1"/>
  <c r="M26" i="10" s="1"/>
  <c r="M27" i="10" s="1"/>
  <c r="M28" i="10" s="1"/>
  <c r="M29" i="10" s="1"/>
  <c r="M30" i="10" s="1"/>
  <c r="M31" i="10" s="1"/>
  <c r="M32" i="10" s="1"/>
  <c r="M33" i="10" s="1"/>
  <c r="M34" i="10" s="1"/>
  <c r="M35" i="10" s="1"/>
  <c r="M36" i="10" s="1"/>
  <c r="Y5" i="10"/>
  <c r="Y6" i="10" s="1"/>
  <c r="Y7" i="10" s="1"/>
  <c r="Y8" i="10" s="1"/>
  <c r="Y9" i="10" s="1"/>
  <c r="Y10" i="10" s="1"/>
  <c r="Y11" i="10" s="1"/>
  <c r="Y12" i="10" s="1"/>
  <c r="Y13" i="10" s="1"/>
  <c r="Y14" i="10" s="1"/>
  <c r="Y15" i="10" s="1"/>
  <c r="Y16" i="10" s="1"/>
  <c r="Y17" i="10" s="1"/>
  <c r="Y18" i="10" s="1"/>
  <c r="V4" i="10"/>
  <c r="V5" i="10" s="1"/>
  <c r="S4" i="10"/>
  <c r="S5" i="10" s="1"/>
  <c r="S6" i="10" s="1"/>
  <c r="S7" i="10" s="1"/>
  <c r="S8" i="10" s="1"/>
  <c r="S9" i="10" s="1"/>
  <c r="S10" i="10" s="1"/>
  <c r="S11" i="10" s="1"/>
  <c r="S12" i="10" s="1"/>
  <c r="S13" i="10" s="1"/>
  <c r="S14" i="10" s="1"/>
  <c r="S15" i="10" s="1"/>
  <c r="S16" i="10" s="1"/>
  <c r="S17" i="10" s="1"/>
  <c r="S18" i="10" s="1"/>
  <c r="P5" i="10"/>
  <c r="P6" i="10" s="1"/>
  <c r="P7" i="10" s="1"/>
  <c r="P8" i="10" s="1"/>
  <c r="P9" i="10" s="1"/>
  <c r="P10" i="10" s="1"/>
  <c r="P11" i="10" s="1"/>
  <c r="P12" i="10" s="1"/>
  <c r="P13" i="10" s="1"/>
  <c r="P14" i="10" s="1"/>
  <c r="P15" i="10" s="1"/>
  <c r="P16" i="10" s="1"/>
  <c r="P17" i="10" s="1"/>
  <c r="P18" i="10" s="1"/>
  <c r="W5" i="10" l="1"/>
  <c r="V6" i="10"/>
  <c r="V7" i="10" s="1"/>
  <c r="V8" i="10" s="1"/>
  <c r="V9" i="10" s="1"/>
  <c r="V10" i="10" s="1"/>
  <c r="V11" i="10" s="1"/>
  <c r="V12" i="10" s="1"/>
  <c r="V13" i="10" s="1"/>
  <c r="V14" i="10" s="1"/>
  <c r="V15" i="10" s="1"/>
  <c r="V16" i="10" s="1"/>
  <c r="V17" i="10" s="1"/>
  <c r="V18" i="10" s="1"/>
  <c r="W21" i="10" l="1"/>
  <c r="Z22" i="10"/>
  <c r="Z21" i="10"/>
  <c r="W4" i="10"/>
  <c r="Z4" i="10"/>
  <c r="Z3" i="10"/>
  <c r="Z24" i="10" l="1"/>
  <c r="Z23" i="10"/>
  <c r="K74" i="1"/>
  <c r="Z25" i="10" l="1"/>
  <c r="Y518" i="1"/>
  <c r="Y74" i="1"/>
  <c r="Z26" i="10" l="1"/>
  <c r="U50" i="4"/>
  <c r="Z27" i="10" l="1"/>
  <c r="W518" i="1"/>
  <c r="Z28" i="10" l="1"/>
  <c r="F17" i="9"/>
  <c r="G16" i="9"/>
  <c r="F16" i="9"/>
  <c r="E19" i="9"/>
  <c r="E16" i="9"/>
  <c r="F6" i="9"/>
  <c r="G6" i="9"/>
  <c r="E6" i="9"/>
  <c r="G19" i="9"/>
  <c r="F19" i="9"/>
  <c r="I19" i="9" l="1"/>
  <c r="I6" i="9"/>
  <c r="I16" i="9"/>
  <c r="Z29" i="10"/>
  <c r="C4" i="8"/>
  <c r="D4" i="8" s="1"/>
  <c r="B5" i="8"/>
  <c r="P37" i="10"/>
  <c r="Q22" i="10"/>
  <c r="N22" i="10"/>
  <c r="T21" i="10"/>
  <c r="Q21" i="10"/>
  <c r="N21" i="10"/>
  <c r="I17" i="10"/>
  <c r="H17" i="10"/>
  <c r="G11" i="10"/>
  <c r="G10" i="10"/>
  <c r="F10" i="10"/>
  <c r="E10" i="10"/>
  <c r="G8" i="10"/>
  <c r="E8" i="10"/>
  <c r="T4" i="10"/>
  <c r="N4" i="10"/>
  <c r="N5" i="10" s="1"/>
  <c r="N6" i="10" s="1"/>
  <c r="N7" i="10" s="1"/>
  <c r="N8" i="10" s="1"/>
  <c r="N9" i="10" s="1"/>
  <c r="N10" i="10" s="1"/>
  <c r="N11" i="10" s="1"/>
  <c r="N12" i="10" s="1"/>
  <c r="N13" i="10" s="1"/>
  <c r="N14" i="10" s="1"/>
  <c r="N15" i="10" s="1"/>
  <c r="N16" i="10" s="1"/>
  <c r="N17" i="10" s="1"/>
  <c r="N18" i="10" s="1"/>
  <c r="M4" i="10"/>
  <c r="M5" i="10" s="1"/>
  <c r="M6" i="10" s="1"/>
  <c r="M7" i="10" s="1"/>
  <c r="M8" i="10" s="1"/>
  <c r="M9" i="10" s="1"/>
  <c r="M10" i="10" s="1"/>
  <c r="M11" i="10" s="1"/>
  <c r="M12" i="10" s="1"/>
  <c r="M13" i="10" s="1"/>
  <c r="M14" i="10" s="1"/>
  <c r="M15" i="10" s="1"/>
  <c r="M16" i="10" s="1"/>
  <c r="M17" i="10" s="1"/>
  <c r="M18" i="10" s="1"/>
  <c r="Q3" i="10"/>
  <c r="G2" i="10"/>
  <c r="F2" i="10"/>
  <c r="G23" i="9"/>
  <c r="F23" i="9"/>
  <c r="G22" i="9"/>
  <c r="F22" i="9"/>
  <c r="E22" i="9"/>
  <c r="G18" i="9"/>
  <c r="F18" i="9"/>
  <c r="E18" i="9"/>
  <c r="E15" i="9"/>
  <c r="F14" i="9"/>
  <c r="G13" i="9"/>
  <c r="G12" i="9"/>
  <c r="F10" i="9"/>
  <c r="E10" i="9"/>
  <c r="G7" i="9"/>
  <c r="F7" i="9"/>
  <c r="E7" i="9"/>
  <c r="G5" i="9"/>
  <c r="F5" i="9"/>
  <c r="E5" i="9"/>
  <c r="F2" i="9"/>
  <c r="Z30" i="10" l="1"/>
  <c r="Z5" i="10"/>
  <c r="T3" i="10"/>
  <c r="B6" i="8"/>
  <c r="B7" i="8" s="1"/>
  <c r="B8" i="8" s="1"/>
  <c r="B9" i="8" s="1"/>
  <c r="J10" i="10"/>
  <c r="Q5" i="10"/>
  <c r="Q4" i="10"/>
  <c r="E4" i="8"/>
  <c r="D5" i="8"/>
  <c r="D6" i="8" s="1"/>
  <c r="D7" i="8" s="1"/>
  <c r="D8" i="8" s="1"/>
  <c r="D9" i="8" s="1"/>
  <c r="D10" i="8" s="1"/>
  <c r="D11" i="8" s="1"/>
  <c r="D12" i="8" s="1"/>
  <c r="D13" i="8" s="1"/>
  <c r="D14" i="8" s="1"/>
  <c r="D15" i="8" s="1"/>
  <c r="C5" i="8"/>
  <c r="C6" i="8" s="1"/>
  <c r="C7" i="8" s="1"/>
  <c r="C8" i="8" s="1"/>
  <c r="C9" i="8" s="1"/>
  <c r="C10" i="8" s="1"/>
  <c r="C11" i="8" s="1"/>
  <c r="C12" i="8" s="1"/>
  <c r="I7" i="9"/>
  <c r="E11" i="9"/>
  <c r="F11" i="9"/>
  <c r="G2" i="9"/>
  <c r="E9" i="9"/>
  <c r="G10" i="9"/>
  <c r="I10" i="9" s="1"/>
  <c r="G11" i="9"/>
  <c r="G14" i="9"/>
  <c r="F9" i="9"/>
  <c r="I18" i="9"/>
  <c r="G15" i="9"/>
  <c r="G9" i="9"/>
  <c r="E17" i="9"/>
  <c r="I5" i="9"/>
  <c r="F15" i="9"/>
  <c r="G17" i="9"/>
  <c r="I23" i="9"/>
  <c r="Q6" i="10"/>
  <c r="G9" i="10"/>
  <c r="F9" i="10"/>
  <c r="E9" i="10"/>
  <c r="Q23" i="10"/>
  <c r="T22" i="10"/>
  <c r="T5" i="10"/>
  <c r="E11" i="10"/>
  <c r="E2" i="10"/>
  <c r="F8" i="10"/>
  <c r="J8" i="10" s="1"/>
  <c r="F11" i="10"/>
  <c r="F16" i="10"/>
  <c r="E12" i="9"/>
  <c r="E13" i="9"/>
  <c r="I22" i="9"/>
  <c r="E2" i="9"/>
  <c r="F12" i="9"/>
  <c r="F13" i="9"/>
  <c r="E14" i="9"/>
  <c r="I12" i="9" l="1"/>
  <c r="I24" i="9"/>
  <c r="I15" i="9"/>
  <c r="J2" i="10"/>
  <c r="I13" i="9"/>
  <c r="Z31" i="10"/>
  <c r="Z6" i="10"/>
  <c r="T6" i="10"/>
  <c r="J9" i="10"/>
  <c r="I14" i="9"/>
  <c r="I2" i="9"/>
  <c r="W6" i="10"/>
  <c r="W7" i="10"/>
  <c r="F4" i="8"/>
  <c r="E5" i="8"/>
  <c r="E6" i="8" s="1"/>
  <c r="E7" i="8" s="1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I17" i="9"/>
  <c r="I11" i="9"/>
  <c r="I9" i="9"/>
  <c r="J11" i="10"/>
  <c r="Q24" i="10"/>
  <c r="N23" i="10"/>
  <c r="G7" i="10"/>
  <c r="F7" i="10"/>
  <c r="E7" i="10"/>
  <c r="T23" i="10"/>
  <c r="Q7" i="10"/>
  <c r="J7" i="10" l="1"/>
  <c r="Z32" i="10"/>
  <c r="Z7" i="10"/>
  <c r="T7" i="10"/>
  <c r="W8" i="10"/>
  <c r="G4" i="8"/>
  <c r="F5" i="8"/>
  <c r="F6" i="8" s="1"/>
  <c r="F7" i="8" s="1"/>
  <c r="F8" i="8" s="1"/>
  <c r="F9" i="8" s="1"/>
  <c r="F10" i="8" s="1"/>
  <c r="F11" i="8" s="1"/>
  <c r="F12" i="8" s="1"/>
  <c r="F13" i="8" s="1"/>
  <c r="T24" i="10"/>
  <c r="Q8" i="10"/>
  <c r="N24" i="10"/>
  <c r="Q25" i="10"/>
  <c r="G13" i="10"/>
  <c r="E13" i="10"/>
  <c r="F13" i="10"/>
  <c r="S23" i="6"/>
  <c r="Q23" i="6"/>
  <c r="O23" i="6"/>
  <c r="M23" i="6"/>
  <c r="K23" i="6"/>
  <c r="I23" i="6"/>
  <c r="G23" i="6"/>
  <c r="E23" i="6"/>
  <c r="Q16" i="6"/>
  <c r="O16" i="6"/>
  <c r="M16" i="6"/>
  <c r="I16" i="6"/>
  <c r="G16" i="6"/>
  <c r="E16" i="6"/>
  <c r="E18" i="6" s="1"/>
  <c r="E25" i="6" s="1"/>
  <c r="G11" i="6" s="1"/>
  <c r="G18" i="6" l="1"/>
  <c r="G25" i="6" s="1"/>
  <c r="I11" i="6" s="1"/>
  <c r="I18" i="6" s="1"/>
  <c r="I25" i="6" s="1"/>
  <c r="K11" i="6" s="1"/>
  <c r="K18" i="6" s="1"/>
  <c r="K25" i="6" s="1"/>
  <c r="M11" i="6" s="1"/>
  <c r="M18" i="6" s="1"/>
  <c r="M25" i="6" s="1"/>
  <c r="O11" i="6" s="1"/>
  <c r="O18" i="6" s="1"/>
  <c r="O25" i="6" s="1"/>
  <c r="Z33" i="10"/>
  <c r="Z8" i="10"/>
  <c r="T8" i="10"/>
  <c r="F14" i="8"/>
  <c r="F15" i="8" s="1"/>
  <c r="F16" i="8" s="1"/>
  <c r="F17" i="8" s="1"/>
  <c r="F18" i="8" s="1"/>
  <c r="F19" i="8" s="1"/>
  <c r="F20" i="8" s="1"/>
  <c r="J13" i="10"/>
  <c r="W9" i="10"/>
  <c r="G5" i="8"/>
  <c r="G6" i="8" s="1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H4" i="8"/>
  <c r="N25" i="10"/>
  <c r="T25" i="10"/>
  <c r="Q26" i="10"/>
  <c r="Q9" i="10"/>
  <c r="Q11" i="6" l="1"/>
  <c r="Q18" i="6" s="1"/>
  <c r="Q25" i="6" s="1"/>
  <c r="U25" i="6" s="1"/>
  <c r="S11" i="6"/>
  <c r="S18" i="6" s="1"/>
  <c r="S25" i="6" s="1"/>
  <c r="Z34" i="10"/>
  <c r="Z9" i="10"/>
  <c r="T9" i="10"/>
  <c r="W10" i="10"/>
  <c r="H5" i="8"/>
  <c r="H6" i="8" s="1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Q27" i="10"/>
  <c r="T26" i="10"/>
  <c r="Q10" i="10"/>
  <c r="N26" i="10"/>
  <c r="Q26" i="5"/>
  <c r="O26" i="5"/>
  <c r="M26" i="5"/>
  <c r="K26" i="5"/>
  <c r="I26" i="5"/>
  <c r="G26" i="5"/>
  <c r="E26" i="5"/>
  <c r="U15" i="5"/>
  <c r="Q15" i="5"/>
  <c r="O15" i="5"/>
  <c r="M15" i="5"/>
  <c r="K15" i="5"/>
  <c r="I15" i="5"/>
  <c r="G15" i="5"/>
  <c r="E15" i="5"/>
  <c r="E17" i="5" s="1"/>
  <c r="E28" i="5" l="1"/>
  <c r="G11" i="5" s="1"/>
  <c r="G17" i="5" s="1"/>
  <c r="G28" i="5" s="1"/>
  <c r="I11" i="5" s="1"/>
  <c r="I17" i="5" s="1"/>
  <c r="I28" i="5" s="1"/>
  <c r="K11" i="5" s="1"/>
  <c r="K17" i="5" s="1"/>
  <c r="K28" i="5" s="1"/>
  <c r="M11" i="5" s="1"/>
  <c r="M17" i="5" s="1"/>
  <c r="M28" i="5" s="1"/>
  <c r="O11" i="5" s="1"/>
  <c r="O17" i="5" s="1"/>
  <c r="O28" i="5" s="1"/>
  <c r="Z35" i="10"/>
  <c r="Z36" i="10"/>
  <c r="Z10" i="10"/>
  <c r="T10" i="10"/>
  <c r="W11" i="10"/>
  <c r="N27" i="10"/>
  <c r="Q28" i="10"/>
  <c r="T27" i="10"/>
  <c r="Q11" i="10"/>
  <c r="Q11" i="5" l="1"/>
  <c r="Q17" i="5" s="1"/>
  <c r="Q28" i="5" s="1"/>
  <c r="S11" i="5" s="1"/>
  <c r="S17" i="5" s="1"/>
  <c r="S28" i="5" s="1"/>
  <c r="U17" i="5" s="1"/>
  <c r="U28" i="5" s="1"/>
  <c r="Z11" i="10"/>
  <c r="T11" i="10"/>
  <c r="W12" i="10"/>
  <c r="Q29" i="10"/>
  <c r="T28" i="10"/>
  <c r="N28" i="10"/>
  <c r="Q12" i="10"/>
  <c r="S50" i="4"/>
  <c r="Q50" i="4"/>
  <c r="O50" i="4"/>
  <c r="M50" i="4"/>
  <c r="K50" i="4"/>
  <c r="I50" i="4"/>
  <c r="G50" i="4"/>
  <c r="E50" i="4"/>
  <c r="S16" i="4"/>
  <c r="O16" i="4"/>
  <c r="M16" i="4"/>
  <c r="K16" i="4"/>
  <c r="I16" i="4"/>
  <c r="G16" i="4"/>
  <c r="E16" i="4"/>
  <c r="E18" i="4" s="1"/>
  <c r="E52" i="4" l="1"/>
  <c r="G11" i="4" s="1"/>
  <c r="G18" i="4" s="1"/>
  <c r="G52" i="4" s="1"/>
  <c r="I11" i="4" s="1"/>
  <c r="I18" i="4" s="1"/>
  <c r="I52" i="4" s="1"/>
  <c r="K11" i="4" s="1"/>
  <c r="K18" i="4" s="1"/>
  <c r="K52" i="4" s="1"/>
  <c r="M11" i="4" s="1"/>
  <c r="M18" i="4" s="1"/>
  <c r="M52" i="4" s="1"/>
  <c r="O11" i="4" s="1"/>
  <c r="O18" i="4" s="1"/>
  <c r="O52" i="4" s="1"/>
  <c r="S52" i="4" s="1"/>
  <c r="U11" i="4" s="1"/>
  <c r="U18" i="4" s="1"/>
  <c r="Z12" i="10"/>
  <c r="T12" i="10"/>
  <c r="W13" i="10"/>
  <c r="E3" i="10"/>
  <c r="F3" i="10"/>
  <c r="G3" i="10"/>
  <c r="T29" i="10"/>
  <c r="Q30" i="10"/>
  <c r="Q13" i="10"/>
  <c r="N29" i="10"/>
  <c r="Z13" i="10" l="1"/>
  <c r="T13" i="10"/>
  <c r="W14" i="10"/>
  <c r="J3" i="10"/>
  <c r="F5" i="10"/>
  <c r="G5" i="10"/>
  <c r="E5" i="10"/>
  <c r="Q31" i="10"/>
  <c r="Q14" i="10"/>
  <c r="T30" i="10"/>
  <c r="N30" i="10"/>
  <c r="E12" i="10"/>
  <c r="F12" i="10"/>
  <c r="G12" i="10"/>
  <c r="Q18" i="4"/>
  <c r="Q52" i="4" s="1"/>
  <c r="Q16" i="4"/>
  <c r="J12" i="10" l="1"/>
  <c r="Z14" i="10"/>
  <c r="T14" i="10"/>
  <c r="W15" i="10"/>
  <c r="T31" i="10"/>
  <c r="Q15" i="10"/>
  <c r="Q32" i="10"/>
  <c r="N31" i="10"/>
  <c r="U63" i="3"/>
  <c r="S63" i="3"/>
  <c r="Q63" i="3"/>
  <c r="O63" i="3"/>
  <c r="M63" i="3"/>
  <c r="K63" i="3"/>
  <c r="I63" i="3"/>
  <c r="G63" i="3"/>
  <c r="E63" i="3"/>
  <c r="S36" i="3"/>
  <c r="Q36" i="3"/>
  <c r="O36" i="3"/>
  <c r="M36" i="3"/>
  <c r="K36" i="3"/>
  <c r="I36" i="3"/>
  <c r="G36" i="3"/>
  <c r="E36" i="3"/>
  <c r="E38" i="3" s="1"/>
  <c r="E64" i="3" s="1"/>
  <c r="G10" i="3" s="1"/>
  <c r="G38" i="3" l="1"/>
  <c r="G64" i="3" s="1"/>
  <c r="I10" i="3" s="1"/>
  <c r="I38" i="3" s="1"/>
  <c r="I64" i="3" s="1"/>
  <c r="K10" i="3" s="1"/>
  <c r="K38" i="3" s="1"/>
  <c r="K64" i="3" s="1"/>
  <c r="M10" i="3" s="1"/>
  <c r="M38" i="3" s="1"/>
  <c r="M64" i="3" s="1"/>
  <c r="O10" i="3" s="1"/>
  <c r="O38" i="3" s="1"/>
  <c r="O64" i="3" s="1"/>
  <c r="Z15" i="10"/>
  <c r="T15" i="10"/>
  <c r="G4" i="10"/>
  <c r="F4" i="10"/>
  <c r="E4" i="10"/>
  <c r="W16" i="10"/>
  <c r="Q33" i="10"/>
  <c r="N32" i="10"/>
  <c r="Q16" i="10"/>
  <c r="T32" i="10"/>
  <c r="Q64" i="3"/>
  <c r="S10" i="3" s="1"/>
  <c r="S38" i="3" s="1"/>
  <c r="S64" i="3" s="1"/>
  <c r="U38" i="3" s="1"/>
  <c r="U64" i="3" s="1"/>
  <c r="W38" i="3" s="1"/>
  <c r="W64" i="3" s="1"/>
  <c r="U33" i="2"/>
  <c r="S33" i="2"/>
  <c r="Q33" i="2"/>
  <c r="O33" i="2"/>
  <c r="M33" i="2"/>
  <c r="K33" i="2"/>
  <c r="I33" i="2"/>
  <c r="G33" i="2"/>
  <c r="E33" i="2"/>
  <c r="E34" i="2" s="1"/>
  <c r="G9" i="2" s="1"/>
  <c r="G17" i="2" s="1"/>
  <c r="G34" i="2" s="1"/>
  <c r="Y10" i="3" l="1"/>
  <c r="Y38" i="3" s="1"/>
  <c r="Y64" i="3" s="1"/>
  <c r="AA10" i="3" s="1"/>
  <c r="AA38" i="3" s="1"/>
  <c r="AA64" i="3" s="1"/>
  <c r="AC10" i="3" s="1"/>
  <c r="AC38" i="3" s="1"/>
  <c r="AC64" i="3" s="1"/>
  <c r="AE10" i="3" s="1"/>
  <c r="AE38" i="3" s="1"/>
  <c r="AE64" i="3" s="1"/>
  <c r="Z16" i="10"/>
  <c r="T16" i="10"/>
  <c r="J4" i="10"/>
  <c r="W18" i="10"/>
  <c r="W17" i="10"/>
  <c r="N33" i="10"/>
  <c r="T33" i="10"/>
  <c r="E6" i="10"/>
  <c r="E15" i="10" s="1"/>
  <c r="G6" i="10"/>
  <c r="G15" i="10" s="1"/>
  <c r="F6" i="10"/>
  <c r="F15" i="10" s="1"/>
  <c r="Q18" i="10"/>
  <c r="Q17" i="10"/>
  <c r="Q34" i="10"/>
  <c r="Z17" i="10" l="1"/>
  <c r="Z18" i="10"/>
  <c r="T18" i="10"/>
  <c r="T17" i="10"/>
  <c r="J6" i="10"/>
  <c r="Q35" i="10"/>
  <c r="Q36" i="10"/>
  <c r="N34" i="10"/>
  <c r="T34" i="10"/>
  <c r="S518" i="1"/>
  <c r="N35" i="10" l="1"/>
  <c r="N36" i="10"/>
  <c r="T35" i="10"/>
  <c r="S36" i="10"/>
  <c r="T36" i="10" s="1"/>
  <c r="U518" i="1"/>
  <c r="U74" i="1"/>
  <c r="D4" i="13" s="1"/>
  <c r="J17" i="10" l="1"/>
  <c r="D17" i="10"/>
  <c r="O74" i="1"/>
  <c r="O518" i="1"/>
  <c r="S74" i="1"/>
  <c r="C4" i="13" s="1"/>
  <c r="B4" i="13" l="1"/>
  <c r="B16" i="13" s="1"/>
  <c r="Q518" i="1"/>
  <c r="Q74" i="1"/>
  <c r="M74" i="1" l="1"/>
  <c r="I518" i="1"/>
  <c r="M518" i="1"/>
  <c r="K518" i="1"/>
  <c r="I74" i="1"/>
  <c r="E518" i="1" l="1"/>
  <c r="E74" i="1"/>
  <c r="E76" i="1" s="1"/>
  <c r="G518" i="1"/>
  <c r="G74" i="1"/>
  <c r="E520" i="1" l="1"/>
  <c r="G8" i="1" s="1"/>
  <c r="G76" i="1" s="1"/>
  <c r="G520" i="1" s="1"/>
  <c r="I8" i="1" l="1"/>
  <c r="I76" i="1" s="1"/>
  <c r="I520" i="1" s="1"/>
  <c r="K76" i="1" l="1"/>
  <c r="K520" i="1" s="1"/>
  <c r="M8" i="1" l="1"/>
  <c r="M76" i="1" s="1"/>
  <c r="M520" i="1" s="1"/>
  <c r="O76" i="1" l="1"/>
  <c r="O520" i="1" s="1"/>
  <c r="C2" i="13" s="1"/>
  <c r="C18" i="13" s="1"/>
  <c r="S8" i="1" l="1"/>
  <c r="S76" i="1" s="1"/>
  <c r="S520" i="1" s="1"/>
  <c r="U76" i="1" s="1"/>
  <c r="Q8" i="1"/>
  <c r="Q76" i="1" s="1"/>
  <c r="Q520" i="1" s="1"/>
  <c r="U520" i="1" l="1"/>
  <c r="F4" i="9"/>
  <c r="F24" i="9" s="1"/>
  <c r="G4" i="9"/>
  <c r="G24" i="9" s="1"/>
  <c r="E4" i="9"/>
  <c r="W22" i="10"/>
  <c r="W23" i="10"/>
  <c r="W24" i="10"/>
  <c r="D2" i="13" l="1"/>
  <c r="D18" i="13" s="1"/>
  <c r="E24" i="9"/>
  <c r="Y76" i="1"/>
  <c r="Y520" i="1" s="1"/>
  <c r="W76" i="1"/>
  <c r="W520" i="1" s="1"/>
  <c r="I4" i="9"/>
  <c r="W26" i="10"/>
  <c r="W25" i="10"/>
  <c r="I20" i="9" l="1"/>
  <c r="B28" i="9" s="1"/>
  <c r="B30" i="9" s="1"/>
  <c r="B39" i="9" s="1"/>
  <c r="W27" i="10"/>
  <c r="W28" i="10" l="1"/>
  <c r="W29" i="10" l="1"/>
  <c r="W30" i="10" l="1"/>
  <c r="W31" i="10" l="1"/>
  <c r="W32" i="10" l="1"/>
  <c r="W33" i="10" l="1"/>
  <c r="W34" i="10" l="1"/>
  <c r="W35" i="10" l="1"/>
  <c r="W36" i="10"/>
  <c r="I9" i="2"/>
  <c r="I17" i="2" s="1"/>
  <c r="I34" i="2" s="1"/>
  <c r="K9" i="2" s="1"/>
  <c r="K17" i="2" s="1"/>
  <c r="K34" i="2" s="1"/>
  <c r="M9" i="2" s="1"/>
  <c r="M17" i="2" s="1"/>
  <c r="M34" i="2" s="1"/>
  <c r="O9" i="2" s="1"/>
  <c r="O17" i="2" l="1"/>
  <c r="O34" i="2" s="1"/>
  <c r="Q9" i="2" s="1"/>
  <c r="Q17" i="2" s="1"/>
  <c r="Q34" i="2" s="1"/>
  <c r="B2" i="13"/>
  <c r="B18" i="13" s="1"/>
  <c r="S9" i="2" l="1"/>
  <c r="S17" i="2" s="1"/>
  <c r="S34" i="2" s="1"/>
  <c r="U9" i="2" s="1"/>
  <c r="U17" i="2" s="1"/>
  <c r="U34" i="2" s="1"/>
  <c r="W17" i="2" l="1"/>
  <c r="W34" i="2" s="1"/>
  <c r="Y9" i="2" s="1"/>
  <c r="Y17" i="2" s="1"/>
  <c r="Y34" i="2" s="1"/>
  <c r="AA9" i="2" s="1"/>
  <c r="AA17" i="2" s="1"/>
  <c r="AA34" i="2" s="1"/>
  <c r="AC9" i="2" s="1"/>
  <c r="AC15" i="2" l="1"/>
  <c r="AC17" i="2" s="1"/>
  <c r="AC34" i="2" s="1"/>
  <c r="AE9" i="2" s="1"/>
  <c r="AE17" i="2" s="1"/>
  <c r="AE3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 Walkinshaw</author>
  </authors>
  <commentList>
    <comment ref="Y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Sara Walkinshaw: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<sst xmlns="http://schemas.openxmlformats.org/spreadsheetml/2006/main" count="2541" uniqueCount="1636">
  <si>
    <t>10-000-00-0000-1110-000-0000</t>
  </si>
  <si>
    <t>Property Taxes</t>
  </si>
  <si>
    <t>10-000-00-0000-1120-000-0000</t>
  </si>
  <si>
    <t>Specific Ownership</t>
  </si>
  <si>
    <t>10-000-00-0000-1140-000-0000</t>
  </si>
  <si>
    <t>Delinq Pen/int on Taxes</t>
  </si>
  <si>
    <t>10-000-00-0000-1510-000-0000</t>
  </si>
  <si>
    <t>10-000-00-0000-1513-000-0000</t>
  </si>
  <si>
    <t>10-000-00-0000-1514-000-0000</t>
  </si>
  <si>
    <t>Interest on Colotrust +</t>
  </si>
  <si>
    <t>10-000-00-0000-1515-000-0000</t>
  </si>
  <si>
    <t>10-000-00-0000-1516-000-0000</t>
  </si>
  <si>
    <t>Interest on Certificate of Deposit</t>
  </si>
  <si>
    <t>10-000-00-0000-1790-000-0000</t>
  </si>
  <si>
    <t>Vocational Supplies</t>
  </si>
  <si>
    <t>10-000-00-0000-1910-000-0000</t>
  </si>
  <si>
    <t>Utilities</t>
  </si>
  <si>
    <t>10-000-00-0000-1920-000-0000</t>
  </si>
  <si>
    <t>E-Rate Revenue</t>
  </si>
  <si>
    <t>10-000-00-0000-1990-000-0000</t>
  </si>
  <si>
    <t>Other Income</t>
  </si>
  <si>
    <t>10-000-00-0000-1991-000-0000</t>
  </si>
  <si>
    <t>Housing - Rent</t>
  </si>
  <si>
    <t>10-000-00-0000-1992-000-0000</t>
  </si>
  <si>
    <t>Health Ins Reimbursed</t>
  </si>
  <si>
    <t>10-000-00-0000-2010-000-0000</t>
  </si>
  <si>
    <t>Mineral Leases</t>
  </si>
  <si>
    <t>10-000-00-0000-3000-000-3140</t>
  </si>
  <si>
    <t>English Language Proficiency Act</t>
  </si>
  <si>
    <t>10-000-00-0000-3000-000-3160</t>
  </si>
  <si>
    <t>Transportation</t>
  </si>
  <si>
    <t>10-000-00-0000-3010-000-3120</t>
  </si>
  <si>
    <t>Vocational Education</t>
  </si>
  <si>
    <t>10-000-00-0000-3110-000-3110</t>
  </si>
  <si>
    <t>Equalization</t>
  </si>
  <si>
    <t>10-000-00-0000-3951-000-3130</t>
  </si>
  <si>
    <t>E.C.E.A. BOCES</t>
  </si>
  <si>
    <t>10-000-00-0000-3951-000-3150</t>
  </si>
  <si>
    <t>Gifted/Talented ECEA</t>
  </si>
  <si>
    <t>10-000-00-0000-3951-000-3204</t>
  </si>
  <si>
    <t>BOCES Pass-Through HB12-1345 Funds</t>
  </si>
  <si>
    <t>Race to the Top</t>
  </si>
  <si>
    <t>10-000-00-0000-4020-000-4358</t>
  </si>
  <si>
    <t>Reap Srsa Federal</t>
  </si>
  <si>
    <t>10-000-00-0000-4951-000-4010</t>
  </si>
  <si>
    <t>Revenue - Title I</t>
  </si>
  <si>
    <t>10-000-00-0000-4951-000-5048</t>
  </si>
  <si>
    <t>BOCES Pass-Through Perkins</t>
  </si>
  <si>
    <t>10-000-00-0000-5216-000-0000</t>
  </si>
  <si>
    <t>Transfer to Capital Reserve Fund</t>
  </si>
  <si>
    <t>10-000-00-0000-5618-000-0000</t>
  </si>
  <si>
    <t>Allocation to Ins Reserve</t>
  </si>
  <si>
    <t>Transfer to Food Service Fund</t>
  </si>
  <si>
    <t>10-500-00-0070-0110-202-3150</t>
  </si>
  <si>
    <t>10-500-00-0070-0200-202-3150</t>
  </si>
  <si>
    <t>10-500-00-0200-0110-201-0000</t>
  </si>
  <si>
    <t>HS Art Salary Reg</t>
  </si>
  <si>
    <t>10-500-00-0200-0120-204-0000</t>
  </si>
  <si>
    <t>HS Art Salary Sub</t>
  </si>
  <si>
    <t>10-500-00-0200-0200-201-0000</t>
  </si>
  <si>
    <t>HS Art Benefits Reg</t>
  </si>
  <si>
    <t>10-500-00-0200-0200-204-0000</t>
  </si>
  <si>
    <t>HS Art Benefits Sub</t>
  </si>
  <si>
    <t>10-500-00-0200-0600-000-0000</t>
  </si>
  <si>
    <t>HS Art Supplies</t>
  </si>
  <si>
    <t>10-500-00-0830-0110-201-0000</t>
  </si>
  <si>
    <t>HS Physical Ed Salary</t>
  </si>
  <si>
    <t>10-500-00-0830-0120-204-0000</t>
  </si>
  <si>
    <t>10-500-00-0830-0200-201-0000</t>
  </si>
  <si>
    <t>HS Physical Ed Benefits</t>
  </si>
  <si>
    <t>10-500-00-0830-0200-204-0000</t>
  </si>
  <si>
    <t>10-500-00-0830-0600-000-0000</t>
  </si>
  <si>
    <t>HS Physical Ed Supplies</t>
  </si>
  <si>
    <t>10-500-00-1200-0110-201-0000</t>
  </si>
  <si>
    <t>HS Music Salary Reg</t>
  </si>
  <si>
    <t>10-500-00-1200-0120-204-0000</t>
  </si>
  <si>
    <t>HS Music Salary Sub</t>
  </si>
  <si>
    <t>10-500-00-1200-0200-201-0000</t>
  </si>
  <si>
    <t>HS Music Benefits Reg</t>
  </si>
  <si>
    <t>10-500-00-1200-0200-204-0000</t>
  </si>
  <si>
    <t>HS Music Benefits Sub</t>
  </si>
  <si>
    <t>10-500-00-1200-0600-000-0000</t>
  </si>
  <si>
    <t>HS Music Supplies</t>
  </si>
  <si>
    <t>10-500-00-1700-0110-202-3130</t>
  </si>
  <si>
    <t>HS Special Ed Salary</t>
  </si>
  <si>
    <t>10-500-00-1700-0120-204-0000</t>
  </si>
  <si>
    <t>10-500-00-1700-0200-202-0000</t>
  </si>
  <si>
    <t>Hs Special Ed Benefits Reg</t>
  </si>
  <si>
    <t>10-500-00-1700-0200-202-3130</t>
  </si>
  <si>
    <t>10-500-00-1700-0200-204-0000</t>
  </si>
  <si>
    <t>HS Special Ed Benefits</t>
  </si>
  <si>
    <t>10-500-00-1790-0120-204-0000</t>
  </si>
  <si>
    <t>HS Title 1 Salary Sub</t>
  </si>
  <si>
    <t>10-500-00-1790-0200-204-0000</t>
  </si>
  <si>
    <t>HS Title 1 Benefits Sub</t>
  </si>
  <si>
    <t>10-501-00-0010-0110-201-0000</t>
  </si>
  <si>
    <t>Elem Teacher Salary</t>
  </si>
  <si>
    <t>10-501-00-0010-0120-204-0000</t>
  </si>
  <si>
    <t>Elem Substitute Salary</t>
  </si>
  <si>
    <t>10-501-00-0010-0120-204-3204</t>
  </si>
  <si>
    <t>Elem Substitute Salary - HB12-1345</t>
  </si>
  <si>
    <t>10-501-00-0010-0200-201-0000</t>
  </si>
  <si>
    <t>Elem Benefits Reg</t>
  </si>
  <si>
    <t>10-501-00-0010-0200-204-0000</t>
  </si>
  <si>
    <t>Elem Benefits Sub</t>
  </si>
  <si>
    <t>Elem Professional Services</t>
  </si>
  <si>
    <t>10-501-00-0010-0500-000-0000</t>
  </si>
  <si>
    <t>Elem Purchased</t>
  </si>
  <si>
    <t>10-501-00-0010-0580-000-0000</t>
  </si>
  <si>
    <t>Elem Travel &amp; Registration</t>
  </si>
  <si>
    <t>10-501-00-0010-0581-000-0000</t>
  </si>
  <si>
    <t>Elementary Field Trips</t>
  </si>
  <si>
    <t>10-501-00-0010-0600-000-0000</t>
  </si>
  <si>
    <t>10-501-00-0040-0110-201-0000</t>
  </si>
  <si>
    <t>10-501-00-0040-0110-201-3141</t>
  </si>
  <si>
    <t>CPP Regular Salary</t>
  </si>
  <si>
    <t>10-501-00-0040-0120-204-0000</t>
  </si>
  <si>
    <t>Preschool Salary Sub</t>
  </si>
  <si>
    <t>10-501-00-0040-0120-204-3141</t>
  </si>
  <si>
    <t>CPP Salary Sub</t>
  </si>
  <si>
    <t>10-501-00-0040-0200-201-0000</t>
  </si>
  <si>
    <t>10-501-00-0040-0200-201-3141</t>
  </si>
  <si>
    <t>CPP Benefits Reg</t>
  </si>
  <si>
    <t>Preschool Benefits Sub</t>
  </si>
  <si>
    <t>CPP Benefits Sub</t>
  </si>
  <si>
    <t>10-501-00-0040-0500-000-0000</t>
  </si>
  <si>
    <t>Preschool Purchased Services</t>
  </si>
  <si>
    <t>10-501-00-0040-0500-000-3141</t>
  </si>
  <si>
    <t>CPP Purchased Services</t>
  </si>
  <si>
    <t>10-501-00-0040-0580-000-0000</t>
  </si>
  <si>
    <t>Preschool Travel &amp; Regist</t>
  </si>
  <si>
    <t>10-501-00-0040-0580-000-3141</t>
  </si>
  <si>
    <t>10-501-00-0040-0600-000-0000</t>
  </si>
  <si>
    <t>Preschool Supplies</t>
  </si>
  <si>
    <t>10-501-00-0040-0600-000-3141</t>
  </si>
  <si>
    <t>CPP Supplies</t>
  </si>
  <si>
    <t>10-501-00-0040-0810-000-0000</t>
  </si>
  <si>
    <t>Preschool Dues &amp; Fees</t>
  </si>
  <si>
    <t>10-501-00-0040-0810-000-3141</t>
  </si>
  <si>
    <t>CPP Dues &amp; Fees</t>
  </si>
  <si>
    <t>10-501-00-0200-0110-201-0000</t>
  </si>
  <si>
    <t>Elem Art Salary Reg</t>
  </si>
  <si>
    <t>10-501-00-0200-0120-204-0000</t>
  </si>
  <si>
    <t>Elem Art Salary Sub</t>
  </si>
  <si>
    <t>10-501-00-0200-0200-201-0000</t>
  </si>
  <si>
    <t>Elem Art Benefits Reg</t>
  </si>
  <si>
    <t>10-501-00-0200-0200-204-0000</t>
  </si>
  <si>
    <t>Elem Art Benefits Sub</t>
  </si>
  <si>
    <t>10-501-00-0200-0600-000-0000</t>
  </si>
  <si>
    <t>Elem Art Supplies</t>
  </si>
  <si>
    <t>10-501-00-0830-0110-201-0000</t>
  </si>
  <si>
    <t>Elem Physical Ed Salary</t>
  </si>
  <si>
    <t>10-501-00-0830-0120-204-0000</t>
  </si>
  <si>
    <t>10-501-00-0830-0200-201-0000</t>
  </si>
  <si>
    <t>10-501-00-0830-0200-204-0000</t>
  </si>
  <si>
    <t>10-501-00-0830-0600-000-0000</t>
  </si>
  <si>
    <t>Elem Physical Ed Supplies</t>
  </si>
  <si>
    <t>10-501-00-1200-0110-201-0000</t>
  </si>
  <si>
    <t>Elem Music Salary Reg</t>
  </si>
  <si>
    <t>10-501-00-1200-0120-204-0000</t>
  </si>
  <si>
    <t>Elem Music Salary Sub</t>
  </si>
  <si>
    <t>10-501-00-1200-0200-201-0000</t>
  </si>
  <si>
    <t>Elem Music Benefits</t>
  </si>
  <si>
    <t>10-501-00-1200-0200-204-0000</t>
  </si>
  <si>
    <t>10-501-00-1200-0600-000-0000</t>
  </si>
  <si>
    <t>Elem Music Supplies</t>
  </si>
  <si>
    <t>10-501-00-1700-0110-202-3130</t>
  </si>
  <si>
    <t>10-501-00-1700-0120-204-3130</t>
  </si>
  <si>
    <t>10-501-00-1700-0200-202-3130</t>
  </si>
  <si>
    <t>10-501-00-1700-0200-204-3130</t>
  </si>
  <si>
    <t>10-501-00-1700-0600-000-3130</t>
  </si>
  <si>
    <t>Elem Special Ed Supplies</t>
  </si>
  <si>
    <t>10-501-00-1790-0110-206-4010</t>
  </si>
  <si>
    <t>Elem Title I Salary Reg</t>
  </si>
  <si>
    <t>10-501-00-1790-0110-206-4358</t>
  </si>
  <si>
    <t>Elem Reap Salary</t>
  </si>
  <si>
    <t>10-501-00-1790-0120-204-0000</t>
  </si>
  <si>
    <t>Elem Title 1 Salary Sub</t>
  </si>
  <si>
    <t>10-501-00-1790-0200-204-0000</t>
  </si>
  <si>
    <t>Elem Title 1 Benefits Sub</t>
  </si>
  <si>
    <t>REAP Health Insurance</t>
  </si>
  <si>
    <t>10-501-00-1790-0200-206-4010</t>
  </si>
  <si>
    <t>10-501-00-1790-0200-206-4358</t>
  </si>
  <si>
    <t>10-501-00-1800-0110-201-0000</t>
  </si>
  <si>
    <t>Athletic/sports Salary</t>
  </si>
  <si>
    <t>10-501-00-1800-0200-201-0000</t>
  </si>
  <si>
    <t>Athletic/sports Benefits</t>
  </si>
  <si>
    <t>10-501-00-1800-0399-000-0000</t>
  </si>
  <si>
    <t>10-501-00-1800-0500-000-0000</t>
  </si>
  <si>
    <t>Athletic/sports Purch</t>
  </si>
  <si>
    <t>10-501-00-1800-0580-000-0000</t>
  </si>
  <si>
    <t>10-501-00-1800-0600-000-0000</t>
  </si>
  <si>
    <t>Athletic/sports Supplies</t>
  </si>
  <si>
    <t>10-501-00-1800-0810-000-0000</t>
  </si>
  <si>
    <t>Athletic/sports Dues</t>
  </si>
  <si>
    <t>10-501-00-1900-0110-201-0000</t>
  </si>
  <si>
    <t>Non Athletic Cocurr Sal</t>
  </si>
  <si>
    <t>10-501-00-1900-0150-201-0000</t>
  </si>
  <si>
    <t>Non Athl Cocurr Add'l</t>
  </si>
  <si>
    <t>10-501-00-1900-0200-201-0000</t>
  </si>
  <si>
    <t>Non Athletic Cocurr</t>
  </si>
  <si>
    <t>10-501-00-1900-0600-000-0000</t>
  </si>
  <si>
    <t>10-501-00-1900-0810-000-0000</t>
  </si>
  <si>
    <t>Non Athletic Cocurr Dues/fees</t>
  </si>
  <si>
    <t>10-501-00-2120-0110-211-0000</t>
  </si>
  <si>
    <t>Counselor Salary Reg</t>
  </si>
  <si>
    <t>10-501-00-2120-0200-211-0000</t>
  </si>
  <si>
    <t>Counselor Benefits Reg</t>
  </si>
  <si>
    <t>10-501-00-2120-0500-000-0000</t>
  </si>
  <si>
    <t>10-501-00-2120-0580-000-0000</t>
  </si>
  <si>
    <t>Counselor Travel &amp;</t>
  </si>
  <si>
    <t>10-501-00-2120-0600-000-0000</t>
  </si>
  <si>
    <t>Counselor Supplies</t>
  </si>
  <si>
    <t>10-501-00-2222-0110-216-0000</t>
  </si>
  <si>
    <t>Library Svcs Salary Reg</t>
  </si>
  <si>
    <t>10-501-00-2222-0130-216-0000</t>
  </si>
  <si>
    <t>Library Svcs Overtime</t>
  </si>
  <si>
    <t>10-501-00-2222-0200-216-0000</t>
  </si>
  <si>
    <t>Library Svcs Benefits</t>
  </si>
  <si>
    <t>10-501-00-2222-0500-000-0000</t>
  </si>
  <si>
    <t>Library Svcs Purchased Svcs</t>
  </si>
  <si>
    <t>10-501-00-2222-0600-000-0000</t>
  </si>
  <si>
    <t>Library Svcs Supplies</t>
  </si>
  <si>
    <t>10-501-00-2222-0650-000-0000</t>
  </si>
  <si>
    <t>Library Svcs Elec Media Mat</t>
  </si>
  <si>
    <t>10-501-00-2400-0110-506-0000</t>
  </si>
  <si>
    <t>10-501-00-2400-0130-506-0000</t>
  </si>
  <si>
    <t>Secr Support Overtime</t>
  </si>
  <si>
    <t>10-501-00-2400-0200-506-0000</t>
  </si>
  <si>
    <t>10-501-00-2400-0580-000-0000</t>
  </si>
  <si>
    <t>Secr Support Svcs Travel/reg</t>
  </si>
  <si>
    <t>10-501-00-2400-0600-000-0000</t>
  </si>
  <si>
    <t>10-501-00-2600-0110-608-0000</t>
  </si>
  <si>
    <t>Operating/maint Salary</t>
  </si>
  <si>
    <t>10-501-00-2600-0120-600-0000</t>
  </si>
  <si>
    <t>10-501-00-2600-0200-608-0000</t>
  </si>
  <si>
    <t>10-501-00-2600-0500-000-0000</t>
  </si>
  <si>
    <t>Operating/maint Purch</t>
  </si>
  <si>
    <t>10-501-00-2600-0580-000-0000</t>
  </si>
  <si>
    <t>Operating/main Travel/regist</t>
  </si>
  <si>
    <t>10-501-00-2600-0600-000-0000</t>
  </si>
  <si>
    <t>10-501-00-2600-0620-000-0000</t>
  </si>
  <si>
    <t>Operating/maint Utilities</t>
  </si>
  <si>
    <t>10-501-00-2690-0500-000-0000</t>
  </si>
  <si>
    <t>Housing Purchased</t>
  </si>
  <si>
    <t>10-501-00-2690-0600-000-0000</t>
  </si>
  <si>
    <t>Housing Supplies</t>
  </si>
  <si>
    <t>10-501-00-2690-0620-000-0000</t>
  </si>
  <si>
    <t>Housing Utilities</t>
  </si>
  <si>
    <t>10-501-00-2700-0110-602-0000</t>
  </si>
  <si>
    <t>Student Trans Salary</t>
  </si>
  <si>
    <t>10-501-00-2700-0110-602-3130</t>
  </si>
  <si>
    <t>10-501-00-2700-0120-600-0000</t>
  </si>
  <si>
    <t>10-501-00-2700-0150-602-0000</t>
  </si>
  <si>
    <t>Student Trans Add'l Sal</t>
  </si>
  <si>
    <t>10-501-00-2700-0200-600-0000</t>
  </si>
  <si>
    <t>Student Trans Benefits</t>
  </si>
  <si>
    <t>10-501-00-2700-0200-602-0000</t>
  </si>
  <si>
    <t>10-501-00-2700-0200-602-3130</t>
  </si>
  <si>
    <t>Student Trans Benefits Reg</t>
  </si>
  <si>
    <t>10-501-00-2700-0220-629-0000</t>
  </si>
  <si>
    <t>10-501-00-2700-0500-000-0000</t>
  </si>
  <si>
    <t>Student Trans</t>
  </si>
  <si>
    <t>10-501-00-2700-0500-000-3130</t>
  </si>
  <si>
    <t>Student Trans Prchsd Svcs</t>
  </si>
  <si>
    <t>10-501-00-2700-0600-000-0000</t>
  </si>
  <si>
    <t>Student Trans Supplies</t>
  </si>
  <si>
    <t>10-501-00-2700-0626-000-0000</t>
  </si>
  <si>
    <t>Transportation Fuels</t>
  </si>
  <si>
    <t>10-502-00-0030-0110-201-0000</t>
  </si>
  <si>
    <t>10-502-00-0030-0120-204-0000</t>
  </si>
  <si>
    <t>HS General Salary Sub</t>
  </si>
  <si>
    <t>10-502-00-0030-0200-201-0000</t>
  </si>
  <si>
    <t>HS General Benefits</t>
  </si>
  <si>
    <t>10-502-00-0030-0200-204-0000</t>
  </si>
  <si>
    <t>10-502-00-0030-0340-000-0000</t>
  </si>
  <si>
    <t>HS General Assemblies</t>
  </si>
  <si>
    <t>10-502-00-0030-0500-000-0000</t>
  </si>
  <si>
    <t>Hs General Purchased</t>
  </si>
  <si>
    <t>10-502-00-0030-0565-000-0000</t>
  </si>
  <si>
    <t>10-502-00-0030-0580-000-0000</t>
  </si>
  <si>
    <t>HS General Field Trips</t>
  </si>
  <si>
    <t>10-502-00-0030-0600-000-0000</t>
  </si>
  <si>
    <t>HS General Supplies</t>
  </si>
  <si>
    <t>10-502-00-0100-0110-201-3120</t>
  </si>
  <si>
    <t>HS Agriculture Grant</t>
  </si>
  <si>
    <t>10-502-00-0100-0110-210-0000</t>
  </si>
  <si>
    <t>HS Agriculture Salary Extra</t>
  </si>
  <si>
    <t>10-502-00-0100-0120-204-0000</t>
  </si>
  <si>
    <t>Agriculture Salary</t>
  </si>
  <si>
    <t>10-502-00-0100-0200-201-0000</t>
  </si>
  <si>
    <t>Vo Ag Benefits Reg</t>
  </si>
  <si>
    <t>10-502-00-0100-0200-201-3120</t>
  </si>
  <si>
    <t>10-502-00-0100-0200-204-0000</t>
  </si>
  <si>
    <t>HS Agriculture Benefits</t>
  </si>
  <si>
    <t>10-502-00-0100-0200-210-0000</t>
  </si>
  <si>
    <t>10-502-00-0100-0580-000-0000</t>
  </si>
  <si>
    <t>HS Agriculture Travel &amp; Reg</t>
  </si>
  <si>
    <t>10-502-00-0100-0580-000-5048</t>
  </si>
  <si>
    <t>Carl Perkins Travel &amp; Registrations</t>
  </si>
  <si>
    <t>10-502-00-0100-0600-000-0000</t>
  </si>
  <si>
    <t>HS Agriculture Supplies</t>
  </si>
  <si>
    <t>10-502-00-0100-0735-000-0000</t>
  </si>
  <si>
    <t>Hs Agriculture</t>
  </si>
  <si>
    <t>10-502-00-0300-0120-204-0000</t>
  </si>
  <si>
    <t>HS Business Salary Sub</t>
  </si>
  <si>
    <t>10-502-00-0300-0200-201-0000</t>
  </si>
  <si>
    <t>HS Business Benefits</t>
  </si>
  <si>
    <t>10-502-00-0300-0200-204-0000</t>
  </si>
  <si>
    <t>10-502-00-0300-0339-000-0000</t>
  </si>
  <si>
    <t>Business Professional</t>
  </si>
  <si>
    <t>10-502-00-0300-0580-000-0000</t>
  </si>
  <si>
    <t>HS Business Travel &amp; Reg</t>
  </si>
  <si>
    <t>10-502-00-0300-0580-000-5048</t>
  </si>
  <si>
    <t>Hs Business C Perkins Grant</t>
  </si>
  <si>
    <t>10-502-00-0300-0600-000-0000</t>
  </si>
  <si>
    <t>HS Business Supplies</t>
  </si>
  <si>
    <t>10-502-00-0500-0110-201-0000</t>
  </si>
  <si>
    <t>HS English/La Salary</t>
  </si>
  <si>
    <t>10-502-00-0500-0120-204-0000</t>
  </si>
  <si>
    <t>10-502-00-0500-0200-201-0000</t>
  </si>
  <si>
    <t>HS English/La Benefits</t>
  </si>
  <si>
    <t>10-502-00-0500-0200-204-0000</t>
  </si>
  <si>
    <t>10-502-00-0500-0580-000-0000</t>
  </si>
  <si>
    <t>Hs English/la Travel &amp; Regist</t>
  </si>
  <si>
    <t>10-502-00-0500-0600-000-0000</t>
  </si>
  <si>
    <t>HS English/La Supplies</t>
  </si>
  <si>
    <t>10-502-00-0800-0110-201-0000</t>
  </si>
  <si>
    <t>HS Health Educ Salary</t>
  </si>
  <si>
    <t>10-502-00-0800-0200-201-0000</t>
  </si>
  <si>
    <t>HS Health Educ Benefits</t>
  </si>
  <si>
    <t>10-502-00-1100-0110-201-0000</t>
  </si>
  <si>
    <t>HS Mathematics Salary</t>
  </si>
  <si>
    <t>10-502-00-1100-0120-204-0000</t>
  </si>
  <si>
    <t>10-502-00-1100-0200-201-0000</t>
  </si>
  <si>
    <t>10-502-00-1100-0200-204-0000</t>
  </si>
  <si>
    <t>10-502-00-1100-0600-000-0000</t>
  </si>
  <si>
    <t>Hs Mathematics Supplies</t>
  </si>
  <si>
    <t>10-502-00-1330-0110-201-0000</t>
  </si>
  <si>
    <t>HS Science Salary Reg</t>
  </si>
  <si>
    <t>10-502-00-1330-0120-204-0000</t>
  </si>
  <si>
    <t>HS Science Salary Sub</t>
  </si>
  <si>
    <t>10-502-00-1330-0200-201-0000</t>
  </si>
  <si>
    <t>HS Science Benefits</t>
  </si>
  <si>
    <t>10-502-00-1330-0200-204-0000</t>
  </si>
  <si>
    <t>10-502-00-1330-0580-000-0000</t>
  </si>
  <si>
    <t>HS Science Travel &amp; Reg</t>
  </si>
  <si>
    <t>10-502-00-1330-0600-000-0000</t>
  </si>
  <si>
    <t>HS Science Supplies</t>
  </si>
  <si>
    <t>10-502-00-1500-0110-201-0000</t>
  </si>
  <si>
    <t>HS Soc Studies Salary</t>
  </si>
  <si>
    <t>10-502-00-1500-0120-204-0000</t>
  </si>
  <si>
    <t>10-502-00-1500-0200-201-0000</t>
  </si>
  <si>
    <t>HS Soc Studies Benefits</t>
  </si>
  <si>
    <t>10-502-00-1500-0200-204-0000</t>
  </si>
  <si>
    <t>10-600-00-2300-0200-100-0000</t>
  </si>
  <si>
    <t>Supt Support Svcs Ben Vaca/Sick</t>
  </si>
  <si>
    <t>10-600-00-2300-0200-101-0000</t>
  </si>
  <si>
    <t>10-600-00-2300-0339-000-0000</t>
  </si>
  <si>
    <t>Supt Support Other Professional Ser</t>
  </si>
  <si>
    <t>10-600-00-2300-0500-000-0000</t>
  </si>
  <si>
    <t>10-600-00-2300-0580-000-0000</t>
  </si>
  <si>
    <t>10-600-00-2300-0600-000-0000</t>
  </si>
  <si>
    <t>10-600-00-2300-0800-000-0000</t>
  </si>
  <si>
    <t>Supt Support Svc Other</t>
  </si>
  <si>
    <t>10-600-00-2320-0311-000-0000</t>
  </si>
  <si>
    <t>Treasurer's Collection</t>
  </si>
  <si>
    <t>10-600-00-2320-0313-000-0000</t>
  </si>
  <si>
    <t>Banking Service Fees</t>
  </si>
  <si>
    <t>10-600-00-2320-0331-000-0000</t>
  </si>
  <si>
    <t>Legal Services</t>
  </si>
  <si>
    <t>10-600-00-2320-0332-000-0000</t>
  </si>
  <si>
    <t>Audit Services</t>
  </si>
  <si>
    <t>10-600-00-2320-0390-000-0000</t>
  </si>
  <si>
    <t>Purchased Prof &amp; Tech Svcs</t>
  </si>
  <si>
    <t>10-600-00-2320-0540-000-0000</t>
  </si>
  <si>
    <t>Advertising</t>
  </si>
  <si>
    <t>10-600-00-2320-0580-000-0000</t>
  </si>
  <si>
    <t>10-600-00-2320-0591-000-0000</t>
  </si>
  <si>
    <t>BOCES Services</t>
  </si>
  <si>
    <t>10-600-00-2320-0591-000-4413</t>
  </si>
  <si>
    <t>BOCES Services - Race to the Top Grant</t>
  </si>
  <si>
    <t>10-600-00-2320-0610-000-0000</t>
  </si>
  <si>
    <t>10-600-00-2320-0632-000-0000</t>
  </si>
  <si>
    <t>Rememberances</t>
  </si>
  <si>
    <t>10-600-00-2320-0810-000-0000</t>
  </si>
  <si>
    <t>10-600-00-2500-0110-501-0000</t>
  </si>
  <si>
    <t>Business Supp Svc</t>
  </si>
  <si>
    <t>10-600-00-2500-0200-501-0000</t>
  </si>
  <si>
    <t>10-600-00-2500-0580-000-0000</t>
  </si>
  <si>
    <t>10-600-00-2500-0600-000-0000</t>
  </si>
  <si>
    <t>10-800-00-1700-0566-000-3130</t>
  </si>
  <si>
    <t>Out of Dist Pupil Placement</t>
  </si>
  <si>
    <t>Beginning Fund Balance</t>
  </si>
  <si>
    <t>Total Revenues</t>
  </si>
  <si>
    <t>Total Available Resources</t>
  </si>
  <si>
    <t>June 30, 2013</t>
  </si>
  <si>
    <t>Actual Amounts</t>
  </si>
  <si>
    <t>Total Expenditures</t>
  </si>
  <si>
    <t>Ending Fund Balance</t>
  </si>
  <si>
    <t>June 30, 2012</t>
  </si>
  <si>
    <t>ARICKAREE SCHOOL DISTRICT</t>
  </si>
  <si>
    <t>General Fund</t>
  </si>
  <si>
    <t>10-000-00-0000-3210-000-3210</t>
  </si>
  <si>
    <t>10-000-00-0000-3951-000-3192</t>
  </si>
  <si>
    <t>BOCES Pass-Through UIP Grant</t>
  </si>
  <si>
    <t>10-000-00-0000-4000-000-4410</t>
  </si>
  <si>
    <t>CDE Ed Jobs Bill</t>
  </si>
  <si>
    <t>10-000-00-0000-4951-000-4367</t>
  </si>
  <si>
    <t>Revenue - ARRA - BOCES</t>
  </si>
  <si>
    <t>10-500-00-0200-0735-000-0000</t>
  </si>
  <si>
    <t>HS Art Equipment</t>
  </si>
  <si>
    <t>10-500-00-1200-0500-000-0000</t>
  </si>
  <si>
    <t xml:space="preserve">HS Music Purchased Services </t>
  </si>
  <si>
    <t>HS Music Travel and Registration</t>
  </si>
  <si>
    <t>10-500-00-1200-0735-000-0000</t>
  </si>
  <si>
    <t>HS Music Equipment (Under $5,000)</t>
  </si>
  <si>
    <t>10-500-00-1700-0566-000-0000</t>
  </si>
  <si>
    <t>HS Special Ed OODS Withholding</t>
  </si>
  <si>
    <t>10-501-00-0010-0110-000-4367</t>
  </si>
  <si>
    <t>Elem Salary ARRA BOCES</t>
  </si>
  <si>
    <t>10-501-00-0010-0810-000-0000</t>
  </si>
  <si>
    <t>Elem Dues and Fees</t>
  </si>
  <si>
    <t>10-501-00-0040-0140-201-0000</t>
  </si>
  <si>
    <t>Preschool Leave Salary Reg</t>
  </si>
  <si>
    <t>10-501-00-1200-0500-000-0000</t>
  </si>
  <si>
    <t>10-501-00-1200-0580-000-0000</t>
  </si>
  <si>
    <t>Elem Music Purchased Services</t>
  </si>
  <si>
    <t>Elem Music Travel and Registration</t>
  </si>
  <si>
    <t>10-501-00-1700-0580-000-3130</t>
  </si>
  <si>
    <t>Elem Special Ed Travel and Registration</t>
  </si>
  <si>
    <t>10-501-00-1790-0110-206-0000</t>
  </si>
  <si>
    <t>Elem Title I Salary - Non Grant</t>
  </si>
  <si>
    <t>REAP SRSA Fed - Health</t>
  </si>
  <si>
    <t>10-501-00-1800-0200-204-0000</t>
  </si>
  <si>
    <t>Athletic-sports Benefits Sub</t>
  </si>
  <si>
    <t>10-501-00-1800-0735-000-0000</t>
  </si>
  <si>
    <t>10-501-00-1900-0500-000-0000</t>
  </si>
  <si>
    <t>10-501-00-2120-0110-210-0000</t>
  </si>
  <si>
    <t>Counselor Salary Extra</t>
  </si>
  <si>
    <t>10-501-00-2120-0200-210-0000</t>
  </si>
  <si>
    <t>Counselor Extra Pay</t>
  </si>
  <si>
    <t>10-501-00-2222-0810-000-0000</t>
  </si>
  <si>
    <t>Library Svcs Dues and Fees</t>
  </si>
  <si>
    <t>10-501-00-2400-0150-506-0000</t>
  </si>
  <si>
    <t>Secr Services Additional Salary</t>
  </si>
  <si>
    <t>10-501-00-2600-0200-623-0000</t>
  </si>
  <si>
    <t>10-501-00-2690-0730-000-0000</t>
  </si>
  <si>
    <t>Housing Capitalized</t>
  </si>
  <si>
    <t>10-501-00-2700-0130-629-0000</t>
  </si>
  <si>
    <t>Student Trans Overtime</t>
  </si>
  <si>
    <t>10-501-00-2700-0200-629-0000</t>
  </si>
  <si>
    <t>10-501-00-2700-0220-000-0000</t>
  </si>
  <si>
    <t>Health Insurance - Unpaid Claims</t>
  </si>
  <si>
    <t>10-501-00-2700-0580-000-0000</t>
  </si>
  <si>
    <t>Student Trans Travel and Registration</t>
  </si>
  <si>
    <t>10-502-00-0300-0110-201-0000</t>
  </si>
  <si>
    <t>10-502-00-0300-0110-210-0000</t>
  </si>
  <si>
    <t>HS Business Salary Reg</t>
  </si>
  <si>
    <t>HS Business Salary</t>
  </si>
  <si>
    <t>10-502-00-0800-0120-204-0000</t>
  </si>
  <si>
    <t>HS Health Educ Salary Sub</t>
  </si>
  <si>
    <t>10-502-00-0800-0200-204-0000</t>
  </si>
  <si>
    <t>10-502-00-0800-0600-000-0000</t>
  </si>
  <si>
    <t>HS Health Educ Benefits Sub</t>
  </si>
  <si>
    <t>HS Health Educ Supplies</t>
  </si>
  <si>
    <t>10-502-00-1100-0580-000-0000</t>
  </si>
  <si>
    <t>HS Mathematics Travel and Registration</t>
  </si>
  <si>
    <t>10-502-00-1500-0580-000-0000</t>
  </si>
  <si>
    <t>HS Soc Studies Travel and Registration</t>
  </si>
  <si>
    <t>10-600-00-2300-0735-000-0000</t>
  </si>
  <si>
    <t>10-600-00-2300-0810-000-0000</t>
  </si>
  <si>
    <t>Supt Support Svc Dues</t>
  </si>
  <si>
    <t>10-600-00-2320-0312-000-0000</t>
  </si>
  <si>
    <t>Election Fees</t>
  </si>
  <si>
    <t>10-600-00-2500-0150-501-0000</t>
  </si>
  <si>
    <t>Business Supp Additional Salary</t>
  </si>
  <si>
    <t>10-501-00-2600-0130-608-0000</t>
  </si>
  <si>
    <t>June 30, 2015</t>
  </si>
  <si>
    <t>HS Special Ed Salary Assist</t>
  </si>
  <si>
    <t>HS Sp Ed Benefits Assist</t>
  </si>
  <si>
    <t>10-500-00-1700-0110-202-0000</t>
  </si>
  <si>
    <t>Hs Special Ed Salary - Grant</t>
  </si>
  <si>
    <t>Hs Special Ed Salary Sub</t>
  </si>
  <si>
    <t>10-500-00-1700-0200-204-3130</t>
  </si>
  <si>
    <t>Hs Special Ed Benefits Sub</t>
  </si>
  <si>
    <t>10-500-00-1700-0600-000-0000</t>
  </si>
  <si>
    <t>Hs Special Ed Supplies</t>
  </si>
  <si>
    <t>Preschool Benefits</t>
  </si>
  <si>
    <t>10-501-00-0200-0580-000-0000</t>
  </si>
  <si>
    <t>Elem Art Travel &amp; Regist</t>
  </si>
  <si>
    <t>Elem Physical Ed Salary Sub</t>
  </si>
  <si>
    <t>Elem Music Benefits Sub</t>
  </si>
  <si>
    <t>Elem Special Ed Salary Reg</t>
  </si>
  <si>
    <t>Elem Special Ed Salary Sub</t>
  </si>
  <si>
    <t>10-501-00-1700-0200-416-3130</t>
  </si>
  <si>
    <t>Elem Special Ed Benefits Assist</t>
  </si>
  <si>
    <t>10-501-00-1700-0500-000-3130</t>
  </si>
  <si>
    <t>Elem Special Ed Purch Svcs</t>
  </si>
  <si>
    <t>Elem Title I Benefits Reg</t>
  </si>
  <si>
    <t>10-501-00-1900-0580-000-0000</t>
  </si>
  <si>
    <t>Non Athletic Cocurr Travel &amp; Reg</t>
  </si>
  <si>
    <t>10-501-00-2120-0810-000-0000</t>
  </si>
  <si>
    <t>Counselor Dues &amp; Fees</t>
  </si>
  <si>
    <t>10-501-00-2222-0580-000-0000</t>
  </si>
  <si>
    <t>Library Svcs Travel &amp; Regist</t>
  </si>
  <si>
    <t>10-502-00-0300-0810-000-0000</t>
  </si>
  <si>
    <t>Hs Business Dues &amp; Fees</t>
  </si>
  <si>
    <t>10-502-00-0800-0500-000-0000</t>
  </si>
  <si>
    <t>HS Health Educ Purchased Services</t>
  </si>
  <si>
    <t>10-502-00-1500-0600-000-0000</t>
  </si>
  <si>
    <t>HS Soc Studies Supplies</t>
  </si>
  <si>
    <t>10-600-00-2300-0120-204-0000</t>
  </si>
  <si>
    <t xml:space="preserve">Supt Support Svcs Salary </t>
  </si>
  <si>
    <t>10-500-00-1200-0580-000-0000</t>
  </si>
  <si>
    <t>FY 2013 ACTUAL</t>
  </si>
  <si>
    <t>FY 2012 ACTUAL</t>
  </si>
  <si>
    <t>Operating/maint Supplies</t>
  </si>
  <si>
    <t>10-500-00-1600-0110-201-0000</t>
  </si>
  <si>
    <t>Hs Computer Tech Salary Reg</t>
  </si>
  <si>
    <t>10-500-00-1600-0120-204-0000</t>
  </si>
  <si>
    <t>Hs Computer Tech Salary Sub</t>
  </si>
  <si>
    <t>10-500-00-1600-0130-201-0000</t>
  </si>
  <si>
    <t>Hs Computer Tech Overtime Reg</t>
  </si>
  <si>
    <t>10-500-00-1600-0140-201-0000</t>
  </si>
  <si>
    <t>Hs Computer Tech Leave Sal Reg</t>
  </si>
  <si>
    <t>10-500-00-1600-0200-201-0000</t>
  </si>
  <si>
    <t>Hs Computer Tech Benefits Reg</t>
  </si>
  <si>
    <t>10-500-00-1600-0200-204-0000</t>
  </si>
  <si>
    <t>Hs Computer Tech Benefits Sub</t>
  </si>
  <si>
    <t>10-500-00-1600-0500-000-0000</t>
  </si>
  <si>
    <t>Hs Computer Tech Purch Svcs</t>
  </si>
  <si>
    <t>10-500-00-1600-0580-000-0000</t>
  </si>
  <si>
    <t>Hs Computer Tech Travel &amp; Reg</t>
  </si>
  <si>
    <t>10-500-00-1600-0600-000-0000</t>
  </si>
  <si>
    <t>Hs Computer Tech Supplies</t>
  </si>
  <si>
    <t>10-500-00-1600-0650-000-0000</t>
  </si>
  <si>
    <t>Hs Computer Tech Elec Media Mat</t>
  </si>
  <si>
    <t>10-500-00-1600-0735-000-0000</t>
  </si>
  <si>
    <t>Hs Computer Tech Equip (under $500)</t>
  </si>
  <si>
    <t>10-501-00-2222-0641-000-3207</t>
  </si>
  <si>
    <t>Library Svcs State Grant</t>
  </si>
  <si>
    <t>10-501-00-1600-0110-201-0000</t>
  </si>
  <si>
    <t>10-501-00-1600-0120-204-0000</t>
  </si>
  <si>
    <t>10-501-00-1600-0130-201-0000</t>
  </si>
  <si>
    <t>10-501-00-1600-0140-201-0000</t>
  </si>
  <si>
    <t>10-501-00-1600-0200-201-0000</t>
  </si>
  <si>
    <t>10-501-00-1600-0200-204-0000</t>
  </si>
  <si>
    <t>10-501-00-1600-0500-000-0000</t>
  </si>
  <si>
    <t>10-501-00-1600-0580-000-0000</t>
  </si>
  <si>
    <t>10-501-00-1600-0600-000-0000</t>
  </si>
  <si>
    <t>10-501-00-1600-0650-000-0000</t>
  </si>
  <si>
    <t>10-501-00-1600-0735-000-0000</t>
  </si>
  <si>
    <t>Elem Computer Tech Salary Sub</t>
  </si>
  <si>
    <t>Elem Computer Tech Overtime Reg</t>
  </si>
  <si>
    <t>Elem Computer Tech Leave Sal Reg</t>
  </si>
  <si>
    <t>Elem Computer Tech Benefits Sub</t>
  </si>
  <si>
    <t>Elem Computer Tech Purch Svcs</t>
  </si>
  <si>
    <t>Elem Computer Tech Travel &amp; Reg</t>
  </si>
  <si>
    <t>Elem Computer Tech Supplies</t>
  </si>
  <si>
    <t>Elem Computer Tech Elec Media Mat</t>
  </si>
  <si>
    <t>Elem Computer Tech Equip (under $500)</t>
  </si>
  <si>
    <t>Budgeted</t>
  </si>
  <si>
    <t>10-000-00-0000-3000-000-3207</t>
  </si>
  <si>
    <t>State Grants To Libraries</t>
  </si>
  <si>
    <t>READ Act K-3</t>
  </si>
  <si>
    <t>Business Supp Svc Benefit</t>
  </si>
  <si>
    <t>Business Supp Svc Travel/Reg</t>
  </si>
  <si>
    <t>Business Supp Svc Supplies</t>
  </si>
  <si>
    <t>FY 2014 ACTUAL</t>
  </si>
  <si>
    <t>.</t>
  </si>
  <si>
    <t>Secr Support Svc Benefits</t>
  </si>
  <si>
    <t>10-501-00-0010-0600-000-3130</t>
  </si>
  <si>
    <t>10-501-00-0010-0600-000-3140</t>
  </si>
  <si>
    <t>10-501-00-0010-0600-000-3206</t>
  </si>
  <si>
    <t>READ Act K-3 Intervention</t>
  </si>
  <si>
    <t>Elem ELPA Grant - Supplies</t>
  </si>
  <si>
    <t>Elem ECEA Grant - Supplies</t>
  </si>
  <si>
    <t>10-500-00-1700-0600-000-3140</t>
  </si>
  <si>
    <t>Sp Ed ELPA Supplies - Grant</t>
  </si>
  <si>
    <t>S</t>
  </si>
  <si>
    <t>C</t>
  </si>
  <si>
    <t>O</t>
  </si>
  <si>
    <t>M</t>
  </si>
  <si>
    <t>T</t>
  </si>
  <si>
    <t>10-502-01-1330-0600-000-0000</t>
  </si>
  <si>
    <t>10-500-00-0200-0580-000-0000</t>
  </si>
  <si>
    <t>HS Art Travel &amp; Registration</t>
  </si>
  <si>
    <t>10-501-00-2600-0735-000-0000</t>
  </si>
  <si>
    <t>Operating/maint Equipment</t>
  </si>
  <si>
    <t>10-000-00-0000-4951-000-4011</t>
  </si>
  <si>
    <t>Migrant - BOCES</t>
  </si>
  <si>
    <t>Colorado PP Travel &amp; Regist</t>
  </si>
  <si>
    <t xml:space="preserve">Athletic/sports Equipment </t>
  </si>
  <si>
    <t>Non Athletic Cocurr P/S</t>
  </si>
  <si>
    <t>FTE-106</t>
  </si>
  <si>
    <t>10-000-00-0000-1972-000-0000</t>
  </si>
  <si>
    <t>Indirect Revenues CPP</t>
  </si>
  <si>
    <t>10-000-00-0000-3000-000-3139</t>
  </si>
  <si>
    <t>State ELPA</t>
  </si>
  <si>
    <t>10-000-01-0000-5221-000-0000</t>
  </si>
  <si>
    <t>10-500-00-2210-0600-000-3204</t>
  </si>
  <si>
    <t>Data Team (Impact) Supplies</t>
  </si>
  <si>
    <t>10-501-00-0010-0600-000-4011</t>
  </si>
  <si>
    <t>Elem Supplies - Migrant</t>
  </si>
  <si>
    <t>10-501-00-0040-0735-000-3141</t>
  </si>
  <si>
    <t>CPP Equipment</t>
  </si>
  <si>
    <t>10-501-00-1790-0110-206-4367</t>
  </si>
  <si>
    <t>Title IIA-Leadership Subs</t>
  </si>
  <si>
    <t>10-501-00-1790-0600-000-4010</t>
  </si>
  <si>
    <t>Elem Title I Supplies - Grant</t>
  </si>
  <si>
    <t>HS Science Supplies-Donation</t>
  </si>
  <si>
    <t>10-600-00-2500-0869-000-3141</t>
  </si>
  <si>
    <t>CPP Indirect Costs</t>
  </si>
  <si>
    <t>10-500-00-1790-0110-206-4010</t>
  </si>
  <si>
    <t>10-500-00-1790-0200-206-4010</t>
  </si>
  <si>
    <t>HS Title 1 Benefits - Grant</t>
  </si>
  <si>
    <t>Student Trans Salary Sub</t>
  </si>
  <si>
    <t>10-501-00-1790-0580-000-0000</t>
  </si>
  <si>
    <t>Elem Title I Travel &amp; Registration</t>
  </si>
  <si>
    <t>Supt Support Svcs Supplies</t>
  </si>
  <si>
    <t>Supt Support Svcs Travel &amp; Reg</t>
  </si>
  <si>
    <t>Supt Support Svcs Purchase Service</t>
  </si>
  <si>
    <t>Supt Support Svcs Equip</t>
  </si>
  <si>
    <t>10-500-00-1700-0580-000-0000</t>
  </si>
  <si>
    <t>HS Special Ed Travel &amp; Registration</t>
  </si>
  <si>
    <t>FTE - 104.7</t>
  </si>
  <si>
    <t>Equalization Adjustment (3230)</t>
  </si>
  <si>
    <t>Preschool Salaries</t>
  </si>
  <si>
    <t>10-501-00-2400-0500-000-0000</t>
  </si>
  <si>
    <t>Secr Support Svcs Purch Svcs</t>
  </si>
  <si>
    <t>FTE 101.8</t>
  </si>
  <si>
    <t>STUDENTS: 98</t>
  </si>
  <si>
    <t>10-501-00-0010-0200-000-4367</t>
  </si>
  <si>
    <t>Actual</t>
  </si>
  <si>
    <t>Supt Support Svcs Salary Sub</t>
  </si>
  <si>
    <t>10-600-00-2300-0110-101-0000</t>
  </si>
  <si>
    <t>10-600-00-2300-0200-204-0000</t>
  </si>
  <si>
    <t>Supt Support Svcs Sub Ben</t>
  </si>
  <si>
    <t>Supt Support Svcs Ben</t>
  </si>
  <si>
    <t xml:space="preserve"> </t>
  </si>
  <si>
    <t>10-600-00-2500-0810-000-0000</t>
  </si>
  <si>
    <t>Business Supp Svc Dues/Fees</t>
  </si>
  <si>
    <t>Students: 101</t>
  </si>
  <si>
    <t>10-502-00-0100-0500-000-0000</t>
  </si>
  <si>
    <t>HS Agriculture Purchased Services</t>
  </si>
  <si>
    <t>JUNE 30 2019</t>
  </si>
  <si>
    <t>FTE: 102.7</t>
  </si>
  <si>
    <t>10-000-00-0000-3000-000-3235</t>
  </si>
  <si>
    <t>At Risk Funding</t>
  </si>
  <si>
    <t>10-000-00-0000-3200-000-3160</t>
  </si>
  <si>
    <t>Transportation Repayment</t>
  </si>
  <si>
    <t>10-000-00-0000-4000-000-5412</t>
  </si>
  <si>
    <t>10-501-00-0010-0110-201-3141</t>
  </si>
  <si>
    <t>Elem Teacher Salary CPP/ECARE</t>
  </si>
  <si>
    <t>10-501-00-0010-0600-000-5412</t>
  </si>
  <si>
    <t>Elem Supplies - RTTT Grant</t>
  </si>
  <si>
    <t>10-000-00-0000-3000-000-3230</t>
  </si>
  <si>
    <t>One Time Revenue State</t>
  </si>
  <si>
    <t>10-500-00-0070-0580-000-3150</t>
  </si>
  <si>
    <t>Gift/Talented Travel &amp; Registration</t>
  </si>
  <si>
    <t>Elem Special Ed Reg Benefits</t>
  </si>
  <si>
    <t>Non Athletic Cocurr Supplies</t>
  </si>
  <si>
    <t>Operating/maint Salary P/T</t>
  </si>
  <si>
    <t>Student Trans Salary ALT.</t>
  </si>
  <si>
    <t>HS Soc Studies Salary Sub</t>
  </si>
  <si>
    <t>HS Soc Studies Benefits Sub</t>
  </si>
  <si>
    <t>HS Science Benefits Sub</t>
  </si>
  <si>
    <t>Elem Physical Ed Benefits Reg</t>
  </si>
  <si>
    <t>Elem Physical Ed Benefits Sub</t>
  </si>
  <si>
    <t>Elem Special Ed Sub Benefits</t>
  </si>
  <si>
    <t>10-501-00-1700-0110-416-3130</t>
  </si>
  <si>
    <t>Athletic/sports Official</t>
  </si>
  <si>
    <t>Athletic/sports Travel/Registration</t>
  </si>
  <si>
    <t>Operating/maint Overtime</t>
  </si>
  <si>
    <t>10-501-00-2600-0150-600-0000</t>
  </si>
  <si>
    <t>Operating/maint Benefits P/T Salary</t>
  </si>
  <si>
    <t>Operating/maint Benefits Reg</t>
  </si>
  <si>
    <t>Student Trans Benefits Sub</t>
  </si>
  <si>
    <t>HS Mathematics Salary Sub</t>
  </si>
  <si>
    <t>HS English/La Salary Sub</t>
  </si>
  <si>
    <t>Travel &amp; Registration Board</t>
  </si>
  <si>
    <t>General Supplies Board</t>
  </si>
  <si>
    <t>Dues &amp; Fees Board</t>
  </si>
  <si>
    <t>Capital Reserve Fund</t>
  </si>
  <si>
    <t xml:space="preserve">Actual </t>
  </si>
  <si>
    <t>Transfer from General Fund</t>
  </si>
  <si>
    <t>Other Revenue</t>
  </si>
  <si>
    <t>Capital Lease Proceeds</t>
  </si>
  <si>
    <t>Revenues</t>
  </si>
  <si>
    <t>Building Improvements</t>
  </si>
  <si>
    <t>Interest Payment</t>
  </si>
  <si>
    <t>Principal Payment</t>
  </si>
  <si>
    <t>Capital Lease Fees</t>
  </si>
  <si>
    <t>Last Year Encumber</t>
  </si>
  <si>
    <t>Elem Technology Equipment</t>
  </si>
  <si>
    <t>Operating/maint Cap Equip</t>
  </si>
  <si>
    <t>Licensed Vehicles</t>
  </si>
  <si>
    <t>Transportation Cap Equip</t>
  </si>
  <si>
    <t>HS Technology Equipment</t>
  </si>
  <si>
    <t>Expenditures</t>
  </si>
  <si>
    <t>Food Service Fund</t>
  </si>
  <si>
    <t xml:space="preserve">  </t>
  </si>
  <si>
    <t>21-000-00-0000-1611-000-4555</t>
  </si>
  <si>
    <t>Student Lunches</t>
  </si>
  <si>
    <t>21-000-00-0000-1621-000-0000</t>
  </si>
  <si>
    <t>Adult Lunches</t>
  </si>
  <si>
    <t>21-000-00-0000-1632-000-0000</t>
  </si>
  <si>
    <t>Special Function</t>
  </si>
  <si>
    <t>21-000-00-0000-1690-000-0000</t>
  </si>
  <si>
    <t>Other Food Service</t>
  </si>
  <si>
    <t>21-000-00-0000-1920-000-0000</t>
  </si>
  <si>
    <t>Capital Contributions</t>
  </si>
  <si>
    <t>21-000-00-0000-3000-000-3161</t>
  </si>
  <si>
    <t>S/SMCN/Child Nutrition Match</t>
  </si>
  <si>
    <t>21-000-00-0000-3000-000-3164</t>
  </si>
  <si>
    <t>Smart Start Breakfast Reimbursement</t>
  </si>
  <si>
    <t>21-000-00-0000-3000-000-3169</t>
  </si>
  <si>
    <t>Pre-2nd Auditor Create Grant</t>
  </si>
  <si>
    <t>21-000-00-0000-4000-000-4553</t>
  </si>
  <si>
    <t>Student Breakfast</t>
  </si>
  <si>
    <t>21-000-00-0000-4000-000-4555</t>
  </si>
  <si>
    <t>National Student Lunch</t>
  </si>
  <si>
    <t>21-000-00-0000-4010-000-4555</t>
  </si>
  <si>
    <t>Commodities - Entitlements</t>
  </si>
  <si>
    <t>21-000-00-0000-5210-000-0000</t>
  </si>
  <si>
    <t>Transfers from General</t>
  </si>
  <si>
    <t>21-501-00-3100-0110-607-0000</t>
  </si>
  <si>
    <t>Lunch Salary Reg</t>
  </si>
  <si>
    <t>21-501-00-3100-0120-600-0000</t>
  </si>
  <si>
    <t>Lunch Salary Sub</t>
  </si>
  <si>
    <t>21-501-00-3100-0130-607-0000</t>
  </si>
  <si>
    <t>Lunch Overtime Reg</t>
  </si>
  <si>
    <t>21-501-00-3100-0200-600-0000</t>
  </si>
  <si>
    <t>Lunch Benefits Sub</t>
  </si>
  <si>
    <t>21-501-00-3100-0200-607-0000</t>
  </si>
  <si>
    <t>Lunch Benefits Reg</t>
  </si>
  <si>
    <t>21-501-00-3100-0500-000-0000</t>
  </si>
  <si>
    <t>Lunch Purchase</t>
  </si>
  <si>
    <t>21-501-00-3100-0580-000-0000</t>
  </si>
  <si>
    <t>Lunch Travel and Registration</t>
  </si>
  <si>
    <t>21-501-00-3100-0589-000-0000</t>
  </si>
  <si>
    <t>Freight &amp; Other Purch Services</t>
  </si>
  <si>
    <t>21-501-00-3100-0600-000-0000</t>
  </si>
  <si>
    <t>Lunch Supplies</t>
  </si>
  <si>
    <t>21-501-00-3100-0630-000-0000</t>
  </si>
  <si>
    <t>Lunch Food</t>
  </si>
  <si>
    <t>21-501-00-3100-0631-000-0000</t>
  </si>
  <si>
    <t>Lunch Milk</t>
  </si>
  <si>
    <t>21-501-00-3100-0632-000-0000</t>
  </si>
  <si>
    <t>Commodity Fees</t>
  </si>
  <si>
    <t>21-501-00-3100-0633-000-4555</t>
  </si>
  <si>
    <t>Commodities-Entitlements</t>
  </si>
  <si>
    <t>21-501-00-3100-0635-000-0000</t>
  </si>
  <si>
    <t>Snack Program - District</t>
  </si>
  <si>
    <t>21-501-00-3100-0650-000-0000</t>
  </si>
  <si>
    <t>Lunch Electronic Media</t>
  </si>
  <si>
    <t>21-501-00-3100-0735-000-0000</t>
  </si>
  <si>
    <t>Lunch Equipment</t>
  </si>
  <si>
    <t>21-501-00-3100-0740-000-0000</t>
  </si>
  <si>
    <t>Depreciation</t>
  </si>
  <si>
    <t>Total Expenses</t>
  </si>
  <si>
    <t>Insurance Reserve Fund</t>
  </si>
  <si>
    <t>18-000-00-0000-1990-000-0000</t>
  </si>
  <si>
    <t>18-000-00-0000-5210-000-0000</t>
  </si>
  <si>
    <t>Transfer from General</t>
  </si>
  <si>
    <t>Revenue</t>
  </si>
  <si>
    <t>18-800-00-2850-0525-000-0000</t>
  </si>
  <si>
    <t>Unemployment</t>
  </si>
  <si>
    <t>18-800-00-2850-0525-000-3120</t>
  </si>
  <si>
    <t>18-800-00-2850-0525-000-3130</t>
  </si>
  <si>
    <t>Unemployment Special</t>
  </si>
  <si>
    <t>18-800-00-2850-0525-000-3141</t>
  </si>
  <si>
    <t>CPP Unemployment</t>
  </si>
  <si>
    <t>18-800-00-2850-0525-000-3150</t>
  </si>
  <si>
    <t>18-800-00-2850-0525-000-4010</t>
  </si>
  <si>
    <t>18-800-00-2850-0525-000-4358</t>
  </si>
  <si>
    <t>18-800-00-2850-0525-000-4367</t>
  </si>
  <si>
    <t>Impact Subs</t>
  </si>
  <si>
    <t>18-800-00-2850-0526-000-0000</t>
  </si>
  <si>
    <t>Workers Comp</t>
  </si>
  <si>
    <t>18-800-00-2850-0527-000-0000</t>
  </si>
  <si>
    <t>Self Insurance Package</t>
  </si>
  <si>
    <t>18-800-00-2850-0610-000-0000</t>
  </si>
  <si>
    <t>Student Insurance</t>
  </si>
  <si>
    <t>18-800-00-2850-0528-000-0000</t>
  </si>
  <si>
    <t>Supplies &amp; Materials</t>
  </si>
  <si>
    <t>Activity Fund</t>
  </si>
  <si>
    <t>23-000-00-0000-1700-000-0000</t>
  </si>
  <si>
    <t>Pupil Activity Revenue</t>
  </si>
  <si>
    <t>23-000-00-1900-0600-000-0000</t>
  </si>
  <si>
    <t>Pupil Activity Expenditures</t>
  </si>
  <si>
    <t>June 30,2014</t>
  </si>
  <si>
    <t>72-000-20-0000-1990-000-0000</t>
  </si>
  <si>
    <t>Page Scholarship</t>
  </si>
  <si>
    <t>72-000-21-0000-1510-000-0000</t>
  </si>
  <si>
    <t>Hoyer Scholarship Interest</t>
  </si>
  <si>
    <t>72-500-00-2390-0590-000-0000</t>
  </si>
  <si>
    <t>72-500-00-2391-0591-000-0000</t>
  </si>
  <si>
    <t>Hoyer Scholarship Award</t>
  </si>
  <si>
    <t>43-000-00-0000-5210-000-0000</t>
  </si>
  <si>
    <t>43-000-00-0000-1900-000-0000</t>
  </si>
  <si>
    <t>43-500-00-2690-0450-000-0000</t>
  </si>
  <si>
    <t>43-500-00-5100-0833-000-0000</t>
  </si>
  <si>
    <t>43-500-00-5100-0913-000-0000</t>
  </si>
  <si>
    <t>43-501-00-0010-0300-000-0000</t>
  </si>
  <si>
    <t>43-501-00-0010-0733-000-0000</t>
  </si>
  <si>
    <t>43-501-00-0010-0734-000-0000</t>
  </si>
  <si>
    <t>43-501-00-2600-0736-000-0000</t>
  </si>
  <si>
    <t>43-501-00-2700-0732-000-0000</t>
  </si>
  <si>
    <t>43-501-00-2700-0736-000-0000</t>
  </si>
  <si>
    <t>43-502-00-0030-0734-000-0000</t>
  </si>
  <si>
    <t>CURRENT</t>
  </si>
  <si>
    <t>Transfer from Capital Reserve</t>
  </si>
  <si>
    <t>Elem Textbooks</t>
  </si>
  <si>
    <t>Revenue Title IV BOCES</t>
  </si>
  <si>
    <t>HS Special Ed Purchased Services</t>
  </si>
  <si>
    <t>Elem Teacher Salary REAP</t>
  </si>
  <si>
    <t>HS General/Mentor Salary</t>
  </si>
  <si>
    <t>Supt Support Svcs Vaca/Sick</t>
  </si>
  <si>
    <t>June 30,2018</t>
  </si>
  <si>
    <t>10-501-00-0010-0611-000-0000</t>
  </si>
  <si>
    <t>10-501-00-0010-0110-201-4358</t>
  </si>
  <si>
    <t>10-500-00-1700-0500-000-0000</t>
  </si>
  <si>
    <t>10-600-00-2300-0110-100-0000</t>
  </si>
  <si>
    <t>ACTUAL</t>
  </si>
  <si>
    <t>FY 2018</t>
  </si>
  <si>
    <t>BUDGETED</t>
  </si>
  <si>
    <t>FY 2019</t>
  </si>
  <si>
    <t>FY 2017</t>
  </si>
  <si>
    <t>FY 2016</t>
  </si>
  <si>
    <t>FY 2015</t>
  </si>
  <si>
    <t>Base Salary</t>
  </si>
  <si>
    <t>% of Base</t>
  </si>
  <si>
    <t>FOOTBALL</t>
  </si>
  <si>
    <t>HS Football</t>
  </si>
  <si>
    <t>VOLLEYBALL</t>
  </si>
  <si>
    <t>HS Volleyball</t>
  </si>
  <si>
    <t>BASKETBALL</t>
  </si>
  <si>
    <t>HS Boys BB</t>
  </si>
  <si>
    <t>HS Girls BB</t>
  </si>
  <si>
    <t>TRACK</t>
  </si>
  <si>
    <t>HS Head Track</t>
  </si>
  <si>
    <t>HS Ast Track</t>
  </si>
  <si>
    <t>%</t>
  </si>
  <si>
    <t>HS Asst. FB/JH NE</t>
  </si>
  <si>
    <t>JH Boys BB</t>
  </si>
  <si>
    <t>JH Ast. Boys BB</t>
  </si>
  <si>
    <t>JH Girls BB</t>
  </si>
  <si>
    <t>JH Ast. Girls BB</t>
  </si>
  <si>
    <t>JH Head Track</t>
  </si>
  <si>
    <t>JH Ast Track</t>
  </si>
  <si>
    <t>JH Football</t>
  </si>
  <si>
    <t>JH Asst. FB</t>
  </si>
  <si>
    <t>JH Volleyball</t>
  </si>
  <si>
    <t>JH Ast. VB</t>
  </si>
  <si>
    <t>Interest on BOC Money Market</t>
  </si>
  <si>
    <t>HS Physical Ed Salary Substitute</t>
  </si>
  <si>
    <t>HS Physical Ed Benefits Substitute</t>
  </si>
  <si>
    <t>Step</t>
  </si>
  <si>
    <t>BA</t>
  </si>
  <si>
    <t>BA + 10</t>
  </si>
  <si>
    <t>BA + 20</t>
  </si>
  <si>
    <t>BA +30</t>
  </si>
  <si>
    <t>BA + 45/MA</t>
  </si>
  <si>
    <t>MA + 10</t>
  </si>
  <si>
    <t>MA +20</t>
  </si>
  <si>
    <t>Name</t>
  </si>
  <si>
    <t>Title</t>
  </si>
  <si>
    <t>PERA</t>
  </si>
  <si>
    <t>Medicare</t>
  </si>
  <si>
    <t>Unemp.</t>
  </si>
  <si>
    <t>Insurance</t>
  </si>
  <si>
    <t>Music</t>
  </si>
  <si>
    <t>PE</t>
  </si>
  <si>
    <t>Art</t>
  </si>
  <si>
    <t>Special Ed.</t>
  </si>
  <si>
    <t>HS Social Studies</t>
  </si>
  <si>
    <t>Business</t>
  </si>
  <si>
    <t>HS Science</t>
  </si>
  <si>
    <t>HS Math</t>
  </si>
  <si>
    <t>Medi.</t>
  </si>
  <si>
    <t>Ins.</t>
  </si>
  <si>
    <t>Longevity</t>
  </si>
  <si>
    <t>Maintenance Coord.</t>
  </si>
  <si>
    <t>Head Maint 13</t>
  </si>
  <si>
    <t>Hourly/ Sub Help</t>
  </si>
  <si>
    <t>Sub Bus Driver</t>
  </si>
  <si>
    <t>Asst. Cook</t>
  </si>
  <si>
    <t>Cook</t>
  </si>
  <si>
    <t>Custodian Route Driver</t>
  </si>
  <si>
    <t>"Salary" @ 40 hr / wk * 52 weeks</t>
  </si>
  <si>
    <t>Head Maint/      Grounds</t>
  </si>
  <si>
    <t>Maint 10</t>
  </si>
  <si>
    <t>Hourly1</t>
  </si>
  <si>
    <t>A Cook1</t>
  </si>
  <si>
    <t>Cook 1</t>
  </si>
  <si>
    <t>Maint 1</t>
  </si>
  <si>
    <t>Head Maint 1</t>
  </si>
  <si>
    <t>Maint 13</t>
  </si>
  <si>
    <t>Hourly2</t>
  </si>
  <si>
    <t>A Cook2</t>
  </si>
  <si>
    <t>Cook 2</t>
  </si>
  <si>
    <t>Maint 2</t>
  </si>
  <si>
    <t>Head Maint 2</t>
  </si>
  <si>
    <t>Maint 11</t>
  </si>
  <si>
    <t>Hourly3</t>
  </si>
  <si>
    <t>A Cook 3</t>
  </si>
  <si>
    <t>Cook 3</t>
  </si>
  <si>
    <t>Maint 3</t>
  </si>
  <si>
    <t>Head Maint 3</t>
  </si>
  <si>
    <t>Cook 15+</t>
  </si>
  <si>
    <t>Hourly4</t>
  </si>
  <si>
    <t>A Cook 4</t>
  </si>
  <si>
    <t>Cook 4</t>
  </si>
  <si>
    <t>Maint 4</t>
  </si>
  <si>
    <t>Head Maint 4</t>
  </si>
  <si>
    <t>Hourly5</t>
  </si>
  <si>
    <t>A Cook5</t>
  </si>
  <si>
    <t>Cook 5</t>
  </si>
  <si>
    <t>Maint 5</t>
  </si>
  <si>
    <t>Head Maint 5</t>
  </si>
  <si>
    <t>Teacher Aide</t>
  </si>
  <si>
    <t>Para 8</t>
  </si>
  <si>
    <t>Hourly 6</t>
  </si>
  <si>
    <t>A Cook6</t>
  </si>
  <si>
    <t>Cook 6</t>
  </si>
  <si>
    <t>Maint 6</t>
  </si>
  <si>
    <t>Head Maint 6</t>
  </si>
  <si>
    <t>Para 6</t>
  </si>
  <si>
    <t>Hourly7</t>
  </si>
  <si>
    <t>A Cook7</t>
  </si>
  <si>
    <t>Cook 7</t>
  </si>
  <si>
    <t>Maint7</t>
  </si>
  <si>
    <t>Head Maint 7</t>
  </si>
  <si>
    <t>Para 2</t>
  </si>
  <si>
    <t>Hourly8</t>
  </si>
  <si>
    <t>A Cook 8</t>
  </si>
  <si>
    <t>Cook 8</t>
  </si>
  <si>
    <t>Maint 8</t>
  </si>
  <si>
    <t>Head Maint 8</t>
  </si>
  <si>
    <t>Library Aide</t>
  </si>
  <si>
    <t>Para 3</t>
  </si>
  <si>
    <t>Hourly9</t>
  </si>
  <si>
    <t>A Cook 9</t>
  </si>
  <si>
    <t>Cook 9</t>
  </si>
  <si>
    <t>Maint 9</t>
  </si>
  <si>
    <t>Head Maint 9</t>
  </si>
  <si>
    <t>Registrar/Secretary</t>
  </si>
  <si>
    <t>Sec 8</t>
  </si>
  <si>
    <t>Hourly10</t>
  </si>
  <si>
    <t>A Cook 10</t>
  </si>
  <si>
    <t>Cook 10</t>
  </si>
  <si>
    <t>Head Maint 10</t>
  </si>
  <si>
    <t>Business Manager</t>
  </si>
  <si>
    <t>Hourly11</t>
  </si>
  <si>
    <t>A Cook 11</t>
  </si>
  <si>
    <t>Cook 11</t>
  </si>
  <si>
    <t>Head Maint 11</t>
  </si>
  <si>
    <t>School Nurse</t>
  </si>
  <si>
    <t>Nurse 15+</t>
  </si>
  <si>
    <t>Hourly12</t>
  </si>
  <si>
    <t>A Cook 12</t>
  </si>
  <si>
    <t>Cook 12</t>
  </si>
  <si>
    <t>Maint 12</t>
  </si>
  <si>
    <t>Head Maint 12</t>
  </si>
  <si>
    <t>Preschool Director</t>
  </si>
  <si>
    <t>Dir 7</t>
  </si>
  <si>
    <t>Hourly13</t>
  </si>
  <si>
    <t>A Cook 13</t>
  </si>
  <si>
    <t>Cook 13</t>
  </si>
  <si>
    <t>Hourly14</t>
  </si>
  <si>
    <t>A Cook 14</t>
  </si>
  <si>
    <t>Cook 14</t>
  </si>
  <si>
    <t>Maint 14</t>
  </si>
  <si>
    <t>Head Maint 14</t>
  </si>
  <si>
    <t>Hourly15</t>
  </si>
  <si>
    <t>A Cook 15</t>
  </si>
  <si>
    <t>Cook 15</t>
  </si>
  <si>
    <t>Maint 15</t>
  </si>
  <si>
    <t>Head Maint 15</t>
  </si>
  <si>
    <t>Hourly15+</t>
  </si>
  <si>
    <t>A Cook 15+</t>
  </si>
  <si>
    <t>Maint 15+</t>
  </si>
  <si>
    <t>Secretary / Registrar</t>
  </si>
  <si>
    <t>"Salary" @ 8.75 hrs/day* 196 days</t>
  </si>
  <si>
    <t>BSN 20/hr./RN 18.80/hr</t>
  </si>
  <si>
    <t>"Salary" @ 10 hrs/wk*38 wks</t>
  </si>
  <si>
    <t>Teacher's Aide / Group Leader</t>
  </si>
  <si>
    <t>Sec 1</t>
  </si>
  <si>
    <t>Bus Mgr1</t>
  </si>
  <si>
    <t>Nurse 1</t>
  </si>
  <si>
    <t>Dir 1</t>
  </si>
  <si>
    <t>Para 1</t>
  </si>
  <si>
    <t>Sec 2</t>
  </si>
  <si>
    <t>Bus Mgr2</t>
  </si>
  <si>
    <t>Nurse 2</t>
  </si>
  <si>
    <t>Dir 2</t>
  </si>
  <si>
    <t>Sec 3</t>
  </si>
  <si>
    <t>Bus Mgr3</t>
  </si>
  <si>
    <t>Nurse 3</t>
  </si>
  <si>
    <t>Dir 3</t>
  </si>
  <si>
    <t>Sec 4</t>
  </si>
  <si>
    <t>Bus Mgr4</t>
  </si>
  <si>
    <t>Nurse 4</t>
  </si>
  <si>
    <t>Dir 4</t>
  </si>
  <si>
    <t>Para 4</t>
  </si>
  <si>
    <t>Sec 5</t>
  </si>
  <si>
    <t>Bus Mgr5</t>
  </si>
  <si>
    <t>Nurse 5</t>
  </si>
  <si>
    <t>Dir 5</t>
  </si>
  <si>
    <t>Para 5</t>
  </si>
  <si>
    <t>Sec 6</t>
  </si>
  <si>
    <t>Bus Mgr6</t>
  </si>
  <si>
    <t>Nurse 6</t>
  </si>
  <si>
    <t>Dir 6</t>
  </si>
  <si>
    <t>Sec 7</t>
  </si>
  <si>
    <t>Bus Mgr7</t>
  </si>
  <si>
    <t>Nurse 7</t>
  </si>
  <si>
    <t>Para 7</t>
  </si>
  <si>
    <t>Bus Mgr8</t>
  </si>
  <si>
    <t>Nurse 8</t>
  </si>
  <si>
    <t>Dir 8</t>
  </si>
  <si>
    <t>Sec 9</t>
  </si>
  <si>
    <t>Bus Mgr9</t>
  </si>
  <si>
    <t>Nurse 9</t>
  </si>
  <si>
    <t>Dir 9</t>
  </si>
  <si>
    <t>Para 9</t>
  </si>
  <si>
    <t>Sec 10</t>
  </si>
  <si>
    <t>Bus Mgr10</t>
  </si>
  <si>
    <t>Nurse 10</t>
  </si>
  <si>
    <t>Dir 10</t>
  </si>
  <si>
    <t>Para 10</t>
  </si>
  <si>
    <t>Sec 11</t>
  </si>
  <si>
    <t>Bus Mgr11</t>
  </si>
  <si>
    <t>Nurse 11</t>
  </si>
  <si>
    <t>Dir 11</t>
  </si>
  <si>
    <t>Para 11</t>
  </si>
  <si>
    <t>Sec 12</t>
  </si>
  <si>
    <t>Bus Mgr12</t>
  </si>
  <si>
    <t>Nurse 12</t>
  </si>
  <si>
    <t>Dir 12</t>
  </si>
  <si>
    <t>Para 12</t>
  </si>
  <si>
    <t>Sec 13</t>
  </si>
  <si>
    <t>Bus Mgr13</t>
  </si>
  <si>
    <t>Nurse 13</t>
  </si>
  <si>
    <t>Dir 13</t>
  </si>
  <si>
    <t>Para 13</t>
  </si>
  <si>
    <t>Sec 14</t>
  </si>
  <si>
    <t>Bus Mgr14</t>
  </si>
  <si>
    <t>Nurse 14</t>
  </si>
  <si>
    <t>Dir 14</t>
  </si>
  <si>
    <t>Para 14</t>
  </si>
  <si>
    <t>Sec 15</t>
  </si>
  <si>
    <t>Bus Mgr15</t>
  </si>
  <si>
    <t>Nurse 15</t>
  </si>
  <si>
    <t>Dir 15</t>
  </si>
  <si>
    <t>Para 15</t>
  </si>
  <si>
    <t>Sec 15+</t>
  </si>
  <si>
    <t>Bus Mgr15+</t>
  </si>
  <si>
    <t>Dir 15+</t>
  </si>
  <si>
    <t>Agriculture</t>
  </si>
  <si>
    <t>Total</t>
  </si>
  <si>
    <t>Preschool</t>
  </si>
  <si>
    <t>Kinder</t>
  </si>
  <si>
    <t>HS English</t>
  </si>
  <si>
    <t>Arickaree School District R-2 Certified Salary Schedule</t>
  </si>
  <si>
    <t>Elem Teacher Salary Sm Rural</t>
  </si>
  <si>
    <t>State Turnaround Elem Comp Tech</t>
  </si>
  <si>
    <t>State Turnaround Elem Comp Tech Equip</t>
  </si>
  <si>
    <t>HS General Sal SM Rural Grant</t>
  </si>
  <si>
    <t>SM Rural Grant Sal Benefit</t>
  </si>
  <si>
    <t>Hs Textbook</t>
  </si>
  <si>
    <t>State Aid Grant</t>
  </si>
  <si>
    <t>18-800-00-2850-0525-000-0000-03</t>
  </si>
  <si>
    <t>Unemployment Insurance SM Rural</t>
  </si>
  <si>
    <t>18-800-00-2850-0525-000-3130-03</t>
  </si>
  <si>
    <t>Unemployment Special SM Rural</t>
  </si>
  <si>
    <t>18-800-00-2850-0525-000-3141-03</t>
  </si>
  <si>
    <t>CPP Unemployment SM Rural</t>
  </si>
  <si>
    <t xml:space="preserve">Custodian </t>
  </si>
  <si>
    <t>Cust. 1</t>
  </si>
  <si>
    <t>Stacey Barr</t>
  </si>
  <si>
    <t xml:space="preserve">Cook </t>
  </si>
  <si>
    <t>Sara Walkinshaw</t>
  </si>
  <si>
    <t xml:space="preserve">Total </t>
  </si>
  <si>
    <t>Supt.</t>
  </si>
  <si>
    <t>Bus Drivers</t>
  </si>
  <si>
    <t>Coaches</t>
  </si>
  <si>
    <t>Grand</t>
  </si>
  <si>
    <t>Interest on Farmer's Ste Bk Cking</t>
  </si>
  <si>
    <t>10-000-00-0000-1900-000-0000</t>
  </si>
  <si>
    <t>Other Revenue Local Sources</t>
  </si>
  <si>
    <t>Library Svcs Health Dental Vision</t>
  </si>
  <si>
    <t>Secr Support Svc Health Dental Vision</t>
  </si>
  <si>
    <t>Operating/main Health Dental Vision</t>
  </si>
  <si>
    <t>Vo Ag Health Dental Vision</t>
  </si>
  <si>
    <t>HS Business Health Dental Vision</t>
  </si>
  <si>
    <t>HS English Health Dental Vision</t>
  </si>
  <si>
    <t>Business Supp Svc Health Dental Vision</t>
  </si>
  <si>
    <t>Unemployment Insurance</t>
  </si>
  <si>
    <t>18-800-00-2850-0525-000-3120-03</t>
  </si>
  <si>
    <t>Unemployment Grant CVA</t>
  </si>
  <si>
    <t>18-800-00-2850-0525-000-3150-03</t>
  </si>
  <si>
    <t>Unemployment-GT Grant</t>
  </si>
  <si>
    <t>Unemployment - GT Grant</t>
  </si>
  <si>
    <t>18-800-00-2850-0525-000-3230-03</t>
  </si>
  <si>
    <t>18-800-00-2850-0525-000-4010-03</t>
  </si>
  <si>
    <t>HS Special Ed Health Dental Vision</t>
  </si>
  <si>
    <t>Elem Health Dental Vision</t>
  </si>
  <si>
    <t>Preschool Benefits Reg</t>
  </si>
  <si>
    <t>Preschool Health Dental Vision</t>
  </si>
  <si>
    <t>Elem Arth Health Dental Vision</t>
  </si>
  <si>
    <t>Student Trans Health Dental Vision</t>
  </si>
  <si>
    <t>Counselor Purchased Testing Supplies</t>
  </si>
  <si>
    <t>Hs Computer Tech T&amp;R Title IV</t>
  </si>
  <si>
    <t>Elem Special Ed Health Dental Vision</t>
  </si>
  <si>
    <t>Elem Title 1 Benefits-Grant</t>
  </si>
  <si>
    <t>Operating/maint Utilities-Grant</t>
  </si>
  <si>
    <t>Hs Science Health Dental Vision</t>
  </si>
  <si>
    <t>Hs Soc Studies Health Dental Vision</t>
  </si>
  <si>
    <t>Supt Support Svcs Health Dental Vision</t>
  </si>
  <si>
    <t>Elem Special Ed Benefits Sub</t>
  </si>
  <si>
    <t>Agriculture Dues &amp; Fees</t>
  </si>
  <si>
    <t>HS Music Health Dental Vision</t>
  </si>
  <si>
    <t>Head Maint 16+</t>
  </si>
  <si>
    <t>"Salary" @ 20 hr / wk * 52 weeks</t>
  </si>
  <si>
    <t>CPP TAX CHCK OFF-STATE</t>
  </si>
  <si>
    <t>Gift/Talented ECEA Grant Salary</t>
  </si>
  <si>
    <t>Gift/Talented ECEA Grant Benefits</t>
  </si>
  <si>
    <t>HS Art Health Dental Vision</t>
  </si>
  <si>
    <t>HS Art Purchased Services</t>
  </si>
  <si>
    <t>Para 16+</t>
  </si>
  <si>
    <t>Elem Music Health Dental Vision</t>
  </si>
  <si>
    <t>HS Mathematics Sub Benefits</t>
  </si>
  <si>
    <t>1ST</t>
  </si>
  <si>
    <t>4TH/5TH</t>
  </si>
  <si>
    <t>Salary @ 9 hrs/day *180 days</t>
  </si>
  <si>
    <t>"Salary" @ 7 hrs/day * 149 days</t>
  </si>
  <si>
    <t>"Salary" @ 7.5 hrs/day * 153 days</t>
  </si>
  <si>
    <t>"Salary" @ 9.5 hrs / day * 153days</t>
  </si>
  <si>
    <t>"Salary" @ 10 hrs / day * 160 days</t>
  </si>
  <si>
    <t>Elem Sal-Title IV</t>
  </si>
  <si>
    <t>Elem Benfits Title IV</t>
  </si>
  <si>
    <t>Secr Support Svcs salary Reg</t>
  </si>
  <si>
    <t>Secondary Sal-Title IV</t>
  </si>
  <si>
    <t>HS Benefits Title IV</t>
  </si>
  <si>
    <t>Unemployment-Title IV Grant</t>
  </si>
  <si>
    <t>Admin</t>
  </si>
  <si>
    <t>HS English/La Benefits Sub</t>
  </si>
  <si>
    <t xml:space="preserve">6th </t>
  </si>
  <si>
    <t>Income</t>
  </si>
  <si>
    <t>Taxes (Property &amp; Ownership)</t>
  </si>
  <si>
    <t>Interest Earned</t>
  </si>
  <si>
    <t>Housing Rent</t>
  </si>
  <si>
    <t>Transfer to Capital Reserve</t>
  </si>
  <si>
    <t>Allocation to Insurance Reserve</t>
  </si>
  <si>
    <t xml:space="preserve">Available Resources </t>
  </si>
  <si>
    <t>Expenses</t>
  </si>
  <si>
    <t>Teacher Salaries</t>
  </si>
  <si>
    <t>Instructional Support Staff Salaries</t>
  </si>
  <si>
    <t>Maintenance/Custodial Salaries</t>
  </si>
  <si>
    <t>Health/Dental Insurance</t>
  </si>
  <si>
    <t>PERA Benefits</t>
  </si>
  <si>
    <t>Substitute Wages/Benefits</t>
  </si>
  <si>
    <t>Testing Supplies</t>
  </si>
  <si>
    <t>Supplies</t>
  </si>
  <si>
    <t>Operating/Maintenance Purch Serv</t>
  </si>
  <si>
    <t>Housing Repairs/Utilities/Etc</t>
  </si>
  <si>
    <t>Operating Utilities Purchases</t>
  </si>
  <si>
    <t>Concurrent Enrollment</t>
  </si>
  <si>
    <t>Professional Serv Account/Legal</t>
  </si>
  <si>
    <t>Projected</t>
  </si>
  <si>
    <t>Transfer to Foo Services</t>
  </si>
  <si>
    <t>Repayment to CDE</t>
  </si>
  <si>
    <t>Sec/Business Salaries</t>
  </si>
  <si>
    <t>Sec/Business Benefits</t>
  </si>
  <si>
    <t>BOCES</t>
  </si>
  <si>
    <t>Interest on Colotrust Prime</t>
  </si>
  <si>
    <t>State Turnaround Elem</t>
  </si>
  <si>
    <t>State On-behalf Payment</t>
  </si>
  <si>
    <t>June 30,2019</t>
  </si>
  <si>
    <t>HS Physical Ed Health Dental Vision</t>
  </si>
  <si>
    <t>Elem Supplies-REAP</t>
  </si>
  <si>
    <t>Elem Textbooks-READ</t>
  </si>
  <si>
    <t>Elem Tech Equip Sm Rural One Time</t>
  </si>
  <si>
    <t>Elem Physical Ed Health Dental Vision</t>
  </si>
  <si>
    <t>Elem Special Ed Salary ELPA</t>
  </si>
  <si>
    <t>Counselor On-behalf</t>
  </si>
  <si>
    <t>Secr Support Svc On Behalf Payment</t>
  </si>
  <si>
    <t>Operating/main On Behalf</t>
  </si>
  <si>
    <t xml:space="preserve">Student Trans On Behalf </t>
  </si>
  <si>
    <t>HS Science Dues and Fees</t>
  </si>
  <si>
    <t>Business Supp Svc On Behalf</t>
  </si>
  <si>
    <t>Lunch Health/Dental/Vision</t>
  </si>
  <si>
    <t>Administration Benefits+Sub</t>
  </si>
  <si>
    <t>Administration Salaries+Sub</t>
  </si>
  <si>
    <t>Cafeteria Salaries+Sub</t>
  </si>
  <si>
    <t>Cafeteria Benefits+Sub</t>
  </si>
  <si>
    <t>Coaching Benefits</t>
  </si>
  <si>
    <t>Transportation Sub Salaries+ Benef</t>
  </si>
  <si>
    <t>Transportation Salaries+ Benefits</t>
  </si>
  <si>
    <t>Educational Supplies</t>
  </si>
  <si>
    <t>Travel/Registration</t>
  </si>
  <si>
    <t>Educational Equipment/Comp.</t>
  </si>
  <si>
    <t>Trasportation Supplies/Etc</t>
  </si>
  <si>
    <t>Dues/Fees/Purch Serv</t>
  </si>
  <si>
    <t>Lunch Food/Milk</t>
  </si>
  <si>
    <t>Lunch Travel/Registration</t>
  </si>
  <si>
    <t>Lunch Dues/Fees/Purch Serv</t>
  </si>
  <si>
    <t>Beginning Fund Balance10/21/43</t>
  </si>
  <si>
    <t>Coaching Salaries/Officials</t>
  </si>
  <si>
    <t>June 30,2020</t>
  </si>
  <si>
    <t>Non Athletic Cocurr Health/Dental/V</t>
  </si>
  <si>
    <t>Elem Computer Tech Salary</t>
  </si>
  <si>
    <t>Elem Computer Tech Benefits Reg</t>
  </si>
  <si>
    <t>10-000-00-0000-3000-000-3141</t>
  </si>
  <si>
    <t>CDE CPP TAX CHECK OFF PYMT</t>
  </si>
  <si>
    <t>10-000-00-0000-3010-000-3898</t>
  </si>
  <si>
    <t>10-000-00-0000-3000-000-3227</t>
  </si>
  <si>
    <t>10-000-00-0000-4951-000-4424</t>
  </si>
  <si>
    <t>10-501-00-0010-0110-201-3235</t>
  </si>
  <si>
    <t>Elem Teach Salary At Risk</t>
  </si>
  <si>
    <t>10-501-00-0010-0110-201-3259</t>
  </si>
  <si>
    <t>Elem Teacher Salry - READ</t>
  </si>
  <si>
    <t>10-501-00-0010-0280-201-3898</t>
  </si>
  <si>
    <t>Elem Instruction On-Behalf</t>
  </si>
  <si>
    <t>10-501-00-0010-0600-000-3259</t>
  </si>
  <si>
    <t>Elem READ Act Curriculum</t>
  </si>
  <si>
    <t>10-501-00-0010-0600-000-4358</t>
  </si>
  <si>
    <t>Elem Special Ed Salary Para</t>
  </si>
  <si>
    <t>10-501-00-1700-0110-416-3139</t>
  </si>
  <si>
    <t>STATE ELPA Salary</t>
  </si>
  <si>
    <t>10-501-00-1700-0110-416-3140</t>
  </si>
  <si>
    <t>10-501-00-2120-0280-000-3898</t>
  </si>
  <si>
    <t>10-501-00-2222-0280-216-3898</t>
  </si>
  <si>
    <t>Library Services On Behalf Payment</t>
  </si>
  <si>
    <t>10-501-00-2400-0280-506-3898</t>
  </si>
  <si>
    <t>10-501-00-2600-0280-608-3898</t>
  </si>
  <si>
    <t>10-501-00-2700-0280-602-3898</t>
  </si>
  <si>
    <t>10-502-00-1330-0810-000-0000</t>
  </si>
  <si>
    <t>10-600-00-2300-0280-101-3898</t>
  </si>
  <si>
    <t>Supt Support Svce -On Behalf Pymt</t>
  </si>
  <si>
    <t>10-600-00-2300-0600-000-3227</t>
  </si>
  <si>
    <t>Supt Support State</t>
  </si>
  <si>
    <t>10-600-00-2500-0280-501-3898</t>
  </si>
  <si>
    <t>18-800-00-2850-0525-000-3230</t>
  </si>
  <si>
    <t>21-000-00-0000-1611-000-4553</t>
  </si>
  <si>
    <t>21-000-00-0000-3010-000-3950</t>
  </si>
  <si>
    <t>Food Loss Reimbursement</t>
  </si>
  <si>
    <t>23-500-00-1800-0600-000-0000</t>
  </si>
  <si>
    <t>Athletics Expenses</t>
  </si>
  <si>
    <t>Purchased Services</t>
  </si>
  <si>
    <t>23-500-00-1900-0500-000-0000</t>
  </si>
  <si>
    <t>23-500-00-1900-0580-000-0000</t>
  </si>
  <si>
    <t>Travel Expenses</t>
  </si>
  <si>
    <t>23-500-00-1900-0800-000-0000</t>
  </si>
  <si>
    <t>Other Expenses</t>
  </si>
  <si>
    <t>43-500-00-4000-0722-000-0000</t>
  </si>
  <si>
    <t>New Construction -Buildings</t>
  </si>
  <si>
    <t>SCHOLARSHIP FUND</t>
  </si>
  <si>
    <t>10-000-00-0000-1190-000-0000</t>
  </si>
  <si>
    <t>Taxes From Local Sources</t>
  </si>
  <si>
    <t>HS Computer Tech COVID19 CRF</t>
  </si>
  <si>
    <t>10-500-00-1600-0600-000-4012</t>
  </si>
  <si>
    <t>HS Computer Tech  Sup COVID19 CRF</t>
  </si>
  <si>
    <t>10-500-00-1790-0110-416-0000-</t>
  </si>
  <si>
    <t>HS Title I Salary Assist.</t>
  </si>
  <si>
    <t>10-500-00-1790-0200-206-0000</t>
  </si>
  <si>
    <t>HS Title I Benefits Reg</t>
  </si>
  <si>
    <t>10-500-00-1790-0200-416-0000</t>
  </si>
  <si>
    <t>HS Title I Benefits Assist</t>
  </si>
  <si>
    <t>10-501-00-0010-0110-201-4012</t>
  </si>
  <si>
    <t>Elem Teacher Salary COVID19 CRF</t>
  </si>
  <si>
    <t>10-501-00-0010-0200-201-4012</t>
  </si>
  <si>
    <t>Elem Benefits COVID10 CRF</t>
  </si>
  <si>
    <t>10-000-00-0000-4000-000-4012</t>
  </si>
  <si>
    <t xml:space="preserve">CORONAVIRUS RELIEF FUNDS </t>
  </si>
  <si>
    <t>10-501-00-0010-0640-000-3206</t>
  </si>
  <si>
    <t>10-501-00-0010-0735-000-3230</t>
  </si>
  <si>
    <t>10-501-00-1600-0500-000-4012</t>
  </si>
  <si>
    <t>Elem Comp Tech COVID10 CRF  PS</t>
  </si>
  <si>
    <t>10-501-00-1200-0250-201-0000</t>
  </si>
  <si>
    <t>10-501-00-1600-0600-000-4012</t>
  </si>
  <si>
    <t>Elem Computer Tech COVID19 CRF  Sup</t>
  </si>
  <si>
    <t>10-501-00-1790-0110-419-0000</t>
  </si>
  <si>
    <t>Elem Title I Salary Assistant</t>
  </si>
  <si>
    <t>10-501-00-1790-0200-419-0000</t>
  </si>
  <si>
    <t>Elem Title I Benefits Assist</t>
  </si>
  <si>
    <t>10-501-00-2222-0120-204-0000</t>
  </si>
  <si>
    <t>Library Svcs Salary Sub</t>
  </si>
  <si>
    <t>10-501-00-2222-0200-204-0000</t>
  </si>
  <si>
    <t>Library Svcs Benefits Sub</t>
  </si>
  <si>
    <t>10-501-00-2600-0110-608-4012</t>
  </si>
  <si>
    <t>Operating/Maint Salary COVID19 CRF Sal</t>
  </si>
  <si>
    <t>10-501-00-2600-0600-000-4012</t>
  </si>
  <si>
    <t>Operating/Maint Supplies COVID19 CRF</t>
  </si>
  <si>
    <t>10-501-00-2600-0600-000-4425</t>
  </si>
  <si>
    <t>Operating/Maint Supplies ESSER</t>
  </si>
  <si>
    <t>10-600-00-2400-0110-101-0000</t>
  </si>
  <si>
    <t>Principal Support Salary Reg</t>
  </si>
  <si>
    <t>10-600-00-2400-0200-101-0000</t>
  </si>
  <si>
    <t>Principal Support Svcs Benefit Reg</t>
  </si>
  <si>
    <t>10-600-00-2400-0250-101-0000</t>
  </si>
  <si>
    <t>Principal Support Svce Health Dent Vision</t>
  </si>
  <si>
    <t>10-501-00-0830-0250-201-0000</t>
  </si>
  <si>
    <t>10-501-00-2600-0200-600-0000</t>
  </si>
  <si>
    <t xml:space="preserve">Operating/Maint Benefits P/T  </t>
  </si>
  <si>
    <t>21-000-00-000-1990-000-0000</t>
  </si>
  <si>
    <t>Revenue - Student lunches grant</t>
  </si>
  <si>
    <t>21-000-00-0000-4000-000-4559</t>
  </si>
  <si>
    <t>CARES ACT Summer Food  Ops</t>
  </si>
  <si>
    <t>21-000-00-0000-4000-001-4559</t>
  </si>
  <si>
    <t>CARES ACT Summer Food Admin</t>
  </si>
  <si>
    <t>PROPOSED</t>
  </si>
  <si>
    <t>10-600-00-2500-0250-501-0000</t>
  </si>
  <si>
    <t>10-600-00-2300-0600-000-3950</t>
  </si>
  <si>
    <t>10-502-00-1500-0250-201-0000</t>
  </si>
  <si>
    <t>10-502-00-1330-0250-201-0000</t>
  </si>
  <si>
    <t>10-502-00-0500-0250-201-0000</t>
  </si>
  <si>
    <t>10-502-00-0300-0200-210-0000</t>
  </si>
  <si>
    <t>10-502-00-0100-0810-000-0000</t>
  </si>
  <si>
    <t>10-502-00-0100-0250-201-0000</t>
  </si>
  <si>
    <t>10-502-00-0030-0611-000-0000</t>
  </si>
  <si>
    <t>10-502-00-0030-0200-201-4424</t>
  </si>
  <si>
    <t>10-502-00-0030-0200-201-3230</t>
  </si>
  <si>
    <t>10-502-00-0030-0110-201-4424</t>
  </si>
  <si>
    <t>10-502-00-0030-0110-201-3230</t>
  </si>
  <si>
    <t>10-501-00-2700-0250-602-0000</t>
  </si>
  <si>
    <t>10-501-00-2600-0620-000-4394</t>
  </si>
  <si>
    <t>10-501-00-2600-0250-608-0000</t>
  </si>
  <si>
    <t>10-501-00-2400-0250-506-0000</t>
  </si>
  <si>
    <t>10-501-00-2222-0250-216-0000</t>
  </si>
  <si>
    <t>10-501-00-1900-0250-201-0000</t>
  </si>
  <si>
    <t>10-501-00-1700-0250-202-3130</t>
  </si>
  <si>
    <t>10-501-00-1600-0735-000-3230</t>
  </si>
  <si>
    <t>10-501-00-1600-0735-000-3227</t>
  </si>
  <si>
    <t>10-501-00-0200-0250-201-0000</t>
  </si>
  <si>
    <t>10-501-00-0040-0200-204-3141</t>
  </si>
  <si>
    <t>10-501-00-0040-0200-204-0000</t>
  </si>
  <si>
    <t>10-501-00-0040-0250-201-0000</t>
  </si>
  <si>
    <t>10-501-00-0010-0250-201-0000</t>
  </si>
  <si>
    <t>10-501-00-0010-0200-201-3230</t>
  </si>
  <si>
    <t>10-501-00-0010-0200-201-4424</t>
  </si>
  <si>
    <t>10-501-00-0010-0110-201-4424</t>
  </si>
  <si>
    <t>10-501-00-0010-0110-201-3230</t>
  </si>
  <si>
    <t>10-500-00-1700-0250-202-0000</t>
  </si>
  <si>
    <t>10-500-00-1600-0580-000-4424</t>
  </si>
  <si>
    <t>10-500-00-1600-0500-000-4012</t>
  </si>
  <si>
    <t>10-500-00-1200-0250-201-0000</t>
  </si>
  <si>
    <t>10-500-00-0830-0250-201-0000</t>
  </si>
  <si>
    <t>10-500-00-0200-0500-000-0000</t>
  </si>
  <si>
    <t>10-500-00-0200-0250-201-0000</t>
  </si>
  <si>
    <t>10-000-00-0000-3141-000-3141</t>
  </si>
  <si>
    <t>10-600-00-2300-0250-101-0000</t>
  </si>
  <si>
    <t>NAME</t>
  </si>
  <si>
    <t>MELISSA TRIM</t>
  </si>
  <si>
    <t>KARI MONAT</t>
  </si>
  <si>
    <t>TRENT LEOFFLER</t>
  </si>
  <si>
    <t>ANTON HERMES</t>
  </si>
  <si>
    <t>10-000-00-0000-4000-000-5012</t>
  </si>
  <si>
    <t>CORONAVIRUS RELIEF FUNDS @ RISK</t>
  </si>
  <si>
    <t>PAUL GRIESE</t>
  </si>
  <si>
    <t>2021-2022</t>
  </si>
  <si>
    <t>Pay</t>
  </si>
  <si>
    <t>Tina Ritchey</t>
  </si>
  <si>
    <t>2022-2023</t>
  </si>
  <si>
    <t>BOCES PASS THROUGH TITLE IV</t>
  </si>
  <si>
    <t>10-000-00-0000-4951-000-4428-0000</t>
  </si>
  <si>
    <t>10-000-00-0000-3000-000-3119-0000</t>
  </si>
  <si>
    <t>COVID 19 STATE SHARE MITIGATION</t>
  </si>
  <si>
    <t>Gift/Talented ECEA Student Tuition</t>
  </si>
  <si>
    <t>10-500-00-0070-0565-000-3150-0308</t>
  </si>
  <si>
    <t>10-500-00-0070-0600-000-3150-0308</t>
  </si>
  <si>
    <t>Gift/Talented Supplies</t>
  </si>
  <si>
    <t>10-500-00-1600-0600-000-4426-0308</t>
  </si>
  <si>
    <t>HS Computer Tech Sup Title 9</t>
  </si>
  <si>
    <t>10-50000-1790-0110-206-0000-0308</t>
  </si>
  <si>
    <t>HS Title I Salary Reg</t>
  </si>
  <si>
    <t>HS Title 1 Salary Grant</t>
  </si>
  <si>
    <t>10-501-00-0010-0110-201-5012-0304</t>
  </si>
  <si>
    <t>Elem Teacher Salary ESSER</t>
  </si>
  <si>
    <t>10-501-00-0010-0200-201-4012-0308</t>
  </si>
  <si>
    <t>Elem Benefits CRF</t>
  </si>
  <si>
    <t>10-501-00-0040-0250-201-3141-0304</t>
  </si>
  <si>
    <t>CPP Health Dental Vision</t>
  </si>
  <si>
    <t>Elem Computer Tech Supp Title 9</t>
  </si>
  <si>
    <t>10-501-00-1600-0600-000-4428-0304</t>
  </si>
  <si>
    <t>10-501-00-2120-0500-000-4428-0308</t>
  </si>
  <si>
    <t>Counselor Purchased Services Title 9</t>
  </si>
  <si>
    <t>HS Concurrent Student Tuition</t>
  </si>
  <si>
    <t>HS General Student Tuition Title IV</t>
  </si>
  <si>
    <t>HS General Supplies State Share Money</t>
  </si>
  <si>
    <t>HS Mathamatics Health Dental Vision</t>
  </si>
  <si>
    <t>10-502-00-1500-0110-201-4012-0308</t>
  </si>
  <si>
    <t>HS Soc Studies Salary CRF</t>
  </si>
  <si>
    <t>FY 2022</t>
  </si>
  <si>
    <t>10-500-00-1600-0600-000-5012-0308</t>
  </si>
  <si>
    <t>HS Computer Tech ESSER</t>
  </si>
  <si>
    <t>10-500-00-1790-0500-000-0000-0308</t>
  </si>
  <si>
    <t>HS Title 1 Purchased Services</t>
  </si>
  <si>
    <t>10-501-00-1600-0600-000-5012-0304</t>
  </si>
  <si>
    <t>Elem Computer Tech Supp ESSER</t>
  </si>
  <si>
    <t>10-501-00-1800-0150-201-0000-0308</t>
  </si>
  <si>
    <t>Athletics/Sports Add'l Salary Reg</t>
  </si>
  <si>
    <t>Secr Support Svcs Supplies</t>
  </si>
  <si>
    <t>10-501-00-2600-0130-600-0000-0000</t>
  </si>
  <si>
    <t>Operating/Maint Salary P/T Ovtme</t>
  </si>
  <si>
    <t>10-501-00-2700-0110-602-5012-0000</t>
  </si>
  <si>
    <t>Student Trans Salary Reg ESSER</t>
  </si>
  <si>
    <t>10-501-00-2700-0200-602-5012-0000</t>
  </si>
  <si>
    <t>Student Trans Benefits Reg ESSER</t>
  </si>
  <si>
    <t>HS Mathematics Benefits Reg</t>
  </si>
  <si>
    <t>GENERAL FUND</t>
  </si>
  <si>
    <t>TIM HUNT</t>
  </si>
  <si>
    <t>18-800-00-2850-0525-000-5012-0304</t>
  </si>
  <si>
    <t>Unemployment Ins. ESSER</t>
  </si>
  <si>
    <t>18-800-00-2850-0525-000-5012-0308</t>
  </si>
  <si>
    <t>21-501-01-3100-0633-000-4555-0304</t>
  </si>
  <si>
    <t>Lunch Commodities</t>
  </si>
  <si>
    <t>23-500-00-1900-0870-000-0000</t>
  </si>
  <si>
    <t>Scholarships</t>
  </si>
  <si>
    <t>Elem Supplies</t>
  </si>
  <si>
    <t>WEIGEL</t>
  </si>
  <si>
    <t>JEFFERSON</t>
  </si>
  <si>
    <t>2ND</t>
  </si>
  <si>
    <t>3RD</t>
  </si>
  <si>
    <t>JEFFERSON,J</t>
  </si>
  <si>
    <t>Vada Saffer</t>
  </si>
  <si>
    <t xml:space="preserve">Maint </t>
  </si>
  <si>
    <t>BRENDAN HERMES</t>
  </si>
  <si>
    <t>2021-22 Classified Salary Schedule - Arickaree School District R-2</t>
  </si>
  <si>
    <t>21-501-00-3100-0250-607-0000</t>
  </si>
  <si>
    <t>10-000-00-0000-4000-000-4555</t>
  </si>
  <si>
    <t>Federal Sources Revenue</t>
  </si>
  <si>
    <t>10-000-00-0000-4000-000-4225</t>
  </si>
  <si>
    <t>ESSER I</t>
  </si>
  <si>
    <t>21-000-00-0000-4000-000-4649</t>
  </si>
  <si>
    <t>Snap CN Local P-EBT</t>
  </si>
  <si>
    <t>21-000-00-0000-4000-000-5553</t>
  </si>
  <si>
    <t>21-000-00-0000-4000-000-5555</t>
  </si>
  <si>
    <t>Summer Option Lunch</t>
  </si>
  <si>
    <t>Summer Option Breakfast</t>
  </si>
  <si>
    <t>FY 2020</t>
  </si>
  <si>
    <t>FY 2021</t>
  </si>
  <si>
    <t>FY 2023</t>
  </si>
  <si>
    <t>Level</t>
  </si>
  <si>
    <t>Salary</t>
  </si>
  <si>
    <t>MA</t>
  </si>
  <si>
    <t>BA19+40</t>
  </si>
  <si>
    <t>10-501-00-1600-0600-000-4426</t>
  </si>
  <si>
    <t>10-501-00-1600-0600-000-4424-0304</t>
  </si>
  <si>
    <t>Elem Computer Tech Supp Title IV</t>
  </si>
  <si>
    <t>Jessica Ruiz</t>
  </si>
  <si>
    <t>pre sch para</t>
  </si>
  <si>
    <t>Custodian</t>
  </si>
  <si>
    <t>Cust. 2</t>
  </si>
  <si>
    <t>21-000-00-0000-4000-000-6555</t>
  </si>
  <si>
    <t>Supply Chain Assistance Grant</t>
  </si>
  <si>
    <t>10-501-00-2222-0641-000-7000</t>
  </si>
  <si>
    <t>Library Svcs Grant 2021-22-23</t>
  </si>
  <si>
    <t>BA13+40</t>
  </si>
  <si>
    <t>MA13</t>
  </si>
  <si>
    <t>BA6+10</t>
  </si>
  <si>
    <t>BA9+10</t>
  </si>
  <si>
    <t>BA5</t>
  </si>
  <si>
    <t>ALT</t>
  </si>
  <si>
    <t>Para Pre S</t>
  </si>
  <si>
    <t>Para</t>
  </si>
  <si>
    <t>Bus Mgr 30</t>
  </si>
  <si>
    <t>ADDITIONAL TRANSFER</t>
  </si>
  <si>
    <t>ADDITIONAL REVENUES</t>
  </si>
  <si>
    <t>ADDITIONAL EXPENSES</t>
  </si>
  <si>
    <t>Instruct. Lead</t>
  </si>
  <si>
    <t>VANDERWEGE</t>
  </si>
  <si>
    <t>TRIM</t>
  </si>
  <si>
    <t>MONAT</t>
  </si>
  <si>
    <t>PEGGRAM</t>
  </si>
  <si>
    <t>McFADDEN</t>
  </si>
  <si>
    <t>BRADY</t>
  </si>
  <si>
    <t>PEEPLES</t>
  </si>
  <si>
    <t>HARMAN</t>
  </si>
  <si>
    <t>LYMAN</t>
  </si>
  <si>
    <t>GRATON</t>
  </si>
  <si>
    <t>SHAFER</t>
  </si>
  <si>
    <t>10-000-00-0000-3010-000-3950</t>
  </si>
  <si>
    <t>State Other Agencies</t>
  </si>
  <si>
    <t>10-000-00-0000-4000-000-4420</t>
  </si>
  <si>
    <t>ESSER II</t>
  </si>
  <si>
    <t>10-000-00-0000-4000-000-4649</t>
  </si>
  <si>
    <t>CN LOCAL P-EBT</t>
  </si>
  <si>
    <t>10-000-00-0000-4951-000-4421-0000</t>
  </si>
  <si>
    <t>10-000-00-0000-4000-000-5425</t>
  </si>
  <si>
    <t>ESSER 1 SUPPLEMENTAL</t>
  </si>
  <si>
    <t>10-000-00-0000-4000-000-7310</t>
  </si>
  <si>
    <t>Federal ARP State Libraries Program</t>
  </si>
  <si>
    <t>10-500-00-1600-0250-201-0000</t>
  </si>
  <si>
    <t>Hs Computer Tech Health Dental Vision</t>
  </si>
  <si>
    <t>10-501-00-0010-0735-000-0000</t>
  </si>
  <si>
    <t>Elem Equip (under$500.)</t>
  </si>
  <si>
    <t>10-501-00-0040-0140-201-3141</t>
  </si>
  <si>
    <t>CPP Leave Salary Reg</t>
  </si>
  <si>
    <t>10-501-00-2700-0810-000-0000</t>
  </si>
  <si>
    <t>Stu Transportation Dues &amp; Fees</t>
  </si>
  <si>
    <t>10-502-00-0030-0565-000-4424-0038</t>
  </si>
  <si>
    <t>10-600-00-2500-0110-501-4649</t>
  </si>
  <si>
    <t>Business Supp Svc Sal Reg SNAP</t>
  </si>
  <si>
    <t>10-000-00-0000-3000-000-3259</t>
  </si>
  <si>
    <t>10-000-00-0000-3000-000-7310</t>
  </si>
  <si>
    <t>ARPA STATE GRANT TO LIBRARIES</t>
  </si>
  <si>
    <t>10-000-00-0000-3000-000-6555</t>
  </si>
  <si>
    <t>SUPPLY CHAIN ASSISTANCE GRANT</t>
  </si>
  <si>
    <t xml:space="preserve">CURRENT </t>
  </si>
  <si>
    <t>21-000-00-0000-4000-000-6012</t>
  </si>
  <si>
    <t>USDA Food Delivery Reimbursement</t>
  </si>
  <si>
    <t>43-501-00-3100-0730-000-5579</t>
  </si>
  <si>
    <t>Food Service Equipment Grant</t>
  </si>
  <si>
    <t>10-500-00-1600-0600-000-4420</t>
  </si>
  <si>
    <t>HS Computer Supplies ESSER II</t>
  </si>
  <si>
    <t>10-501-00-0040-0600-000-7000</t>
  </si>
  <si>
    <t>Preschool Sup Stabilization Grant</t>
  </si>
  <si>
    <t>10-501-00-1600-0600-000-4420</t>
  </si>
  <si>
    <t>Elem Computer Tech ESSER II</t>
  </si>
  <si>
    <t>10-501-00-1600-0600-000-5425</t>
  </si>
  <si>
    <t>Elem Computer Tech Supp ESSER I Supplemental</t>
  </si>
  <si>
    <t>10-502-00-0500-0810-000-0000</t>
  </si>
  <si>
    <t>HS English/La Dues/fees</t>
  </si>
  <si>
    <t>FINAL</t>
  </si>
  <si>
    <t>10-000-00-0000-4000-000-4414</t>
  </si>
  <si>
    <t>ESSER III</t>
  </si>
  <si>
    <t>Proposed April 30, 2021</t>
  </si>
  <si>
    <t>Bus Driver</t>
  </si>
  <si>
    <t>Tina Dutton</t>
  </si>
  <si>
    <t>Maria Martinez</t>
  </si>
  <si>
    <t>Certified Total</t>
  </si>
  <si>
    <t xml:space="preserve">Classified Total </t>
  </si>
  <si>
    <t>District Total</t>
  </si>
  <si>
    <t>WANNAKLONG</t>
  </si>
  <si>
    <t>STRICKERT</t>
  </si>
  <si>
    <t>WAGNER</t>
  </si>
  <si>
    <t>VOLBERDING</t>
  </si>
  <si>
    <t>John Cooper</t>
  </si>
  <si>
    <t>Celeste Schroeder</t>
  </si>
  <si>
    <t>Jackie Thomas</t>
  </si>
  <si>
    <t>Emma Peeples</t>
  </si>
  <si>
    <t>Holly Ray</t>
  </si>
  <si>
    <t>Karina Ruiz</t>
  </si>
  <si>
    <t>10-000-00-0000-2030-000-0000</t>
  </si>
  <si>
    <t>Grants Impact Fees</t>
  </si>
  <si>
    <t>2023-2024</t>
  </si>
  <si>
    <t>10-500-00-1200-0810-000-0000</t>
  </si>
  <si>
    <t>HS Music Dues &amp; Fees</t>
  </si>
  <si>
    <t>10-501-00-0010-0110-201-4414</t>
  </si>
  <si>
    <t>Elem Teacher Salary ESSER III</t>
  </si>
  <si>
    <t>10-501-00-0010-0200-201-4414</t>
  </si>
  <si>
    <t>Elem Benefits ESSER III</t>
  </si>
  <si>
    <t>10-501-00-0010-0200-201-5012</t>
  </si>
  <si>
    <t xml:space="preserve">Elem Benefits ESSER </t>
  </si>
  <si>
    <t>10-501-00-1790-0110-206-4421</t>
  </si>
  <si>
    <t>Read Interventionist Title IV</t>
  </si>
  <si>
    <t>10-501-00-1790-0200-206-4421</t>
  </si>
  <si>
    <t>Read Interventionist Title IV Ben</t>
  </si>
  <si>
    <t>10-501-00-1800-0200-000-0000</t>
  </si>
  <si>
    <t>Athletic sports official ben</t>
  </si>
  <si>
    <t>10-501-00-2222-0641-000-7310-</t>
  </si>
  <si>
    <t>Library Svcs ARP Grant</t>
  </si>
  <si>
    <t>10-501-00-2600-0110-608-4414</t>
  </si>
  <si>
    <t xml:space="preserve">Operating/Maint Salary ESSER III </t>
  </si>
  <si>
    <t>10-501-00-2600-0200-608-4414</t>
  </si>
  <si>
    <t>Operating/Maint Benefits ESSER III</t>
  </si>
  <si>
    <t>10-501-00-2600-0600-000-4420</t>
  </si>
  <si>
    <t>Operating/Maint Sup ESSER II</t>
  </si>
  <si>
    <t>10-501-00-2700-0110-602-4414</t>
  </si>
  <si>
    <t>Student Trans Salary ESSER III</t>
  </si>
  <si>
    <t>10-501-00-2700-0200-602-4414</t>
  </si>
  <si>
    <t>Student Trans Ben ESSER III</t>
  </si>
  <si>
    <t>10-502-00-0030-0110-201-4414</t>
  </si>
  <si>
    <t>HS General Sal- ESSER III Stipen</t>
  </si>
  <si>
    <t>10-502-00-0030-0200-201-4414</t>
  </si>
  <si>
    <t>Seocndary Ben - ESSER III stipend</t>
  </si>
  <si>
    <t>10-502-00-0300-0500-000-0000</t>
  </si>
  <si>
    <t>Business Purchased Services</t>
  </si>
  <si>
    <t>10-502-00-1330-0500-000-0000</t>
  </si>
  <si>
    <t>HS Science Purchased Services</t>
  </si>
  <si>
    <t>10-502-00-1500-0810-000-0000</t>
  </si>
  <si>
    <t>HS Soc Studies Dues &amp; Fees</t>
  </si>
  <si>
    <t>PRELIMINARY 2023-2024</t>
  </si>
  <si>
    <t>PRELIMINARY BUDGET 2023-2024</t>
  </si>
  <si>
    <t>June 30, 2024 Budget</t>
  </si>
  <si>
    <t>FISCAL YEAR 2024 BUDGET</t>
  </si>
  <si>
    <t>Exp.</t>
  </si>
  <si>
    <t>HOLD</t>
  </si>
  <si>
    <t>1 year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</si>
  <si>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</si>
  <si>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</si>
  <si>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</si>
  <si>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</si>
  <si>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</si>
  <si>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</si>
  <si>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</si>
  <si>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</si>
  <si>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</si>
  <si>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DENNIS KOOLSTRA</t>
  </si>
  <si>
    <t>HS Asst. VB/JH NE</t>
  </si>
  <si>
    <t>HS Ast. Boy BB/JH NE</t>
  </si>
  <si>
    <t>HS Ast. Girls BB/JH NE</t>
  </si>
  <si>
    <t>MIELISSA TRIM</t>
  </si>
  <si>
    <t>JOE JEFFERSON</t>
  </si>
  <si>
    <t>GOLF</t>
  </si>
  <si>
    <t>HS Head Golf Boys</t>
  </si>
  <si>
    <t>HS Ast Golf Boys</t>
  </si>
  <si>
    <t>HS Head Golf Girls</t>
  </si>
  <si>
    <t>HS Ast Golf Girls</t>
  </si>
  <si>
    <t>JH Head Golf</t>
  </si>
  <si>
    <t>JH Ast Golf</t>
  </si>
  <si>
    <t>Unemployment ESSER III</t>
  </si>
  <si>
    <t>18-800-00-2850-0525-000-4414-0304</t>
  </si>
  <si>
    <t>18-800-00-2850-0525-000-4414-0308</t>
  </si>
  <si>
    <t>18-800-00-2850-0525-000-4421-03</t>
  </si>
  <si>
    <t>21-501-00-3100-0110-607-4414</t>
  </si>
  <si>
    <t>Lunch Sal ESSER III Stipend</t>
  </si>
  <si>
    <t>21-501-00-3100-0200-607-4414</t>
  </si>
  <si>
    <t>Lunch Ben ESSER III</t>
  </si>
  <si>
    <t xml:space="preserve">2023-2024 </t>
  </si>
  <si>
    <t>43-501-00-2700-0730-000-0000</t>
  </si>
  <si>
    <t>Food Service Grant Equip</t>
  </si>
  <si>
    <t>ADDITIONAL EXPENSES (EXPEDITION)</t>
  </si>
  <si>
    <t>ADDITIONAL EST. EXPENSES</t>
  </si>
  <si>
    <t>?</t>
  </si>
  <si>
    <t>FY 2024</t>
  </si>
  <si>
    <t>BA4</t>
  </si>
  <si>
    <t>MA9</t>
  </si>
  <si>
    <t>32700 5%&gt; plus steps</t>
  </si>
  <si>
    <t>5/13/2023%</t>
  </si>
  <si>
    <t>YRS</t>
  </si>
  <si>
    <t>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</si>
</sst>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"/>
    <numFmt numFmtId="166" formatCode="&quot;$&quot;#,##0.00"/>
    <numFmt numFmtId="167" formatCode="[$-409]dd\-mmm\-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8"/>
      <color indexed="8"/>
      <name val="Calibri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125">
        <bgColor theme="0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6">
    <xf numFmtId="0" fontId="0" fillId="0" borderId="0" xfId="0"/>
    <xf numFmtId="43" fontId="0" fillId="0" borderId="0" xfId="1" applyFont="1"/>
    <xf numFmtId="0" fontId="0" fillId="0" borderId="10" xfId="0" applyBorder="1"/>
    <xf numFmtId="0" fontId="16" fillId="0" borderId="0" xfId="0" applyFont="1"/>
    <xf numFmtId="44" fontId="0" fillId="0" borderId="0" xfId="0" applyNumberFormat="1"/>
    <xf numFmtId="43" fontId="0" fillId="0" borderId="12" xfId="1" applyFont="1" applyBorder="1"/>
    <xf numFmtId="43" fontId="0" fillId="33" borderId="12" xfId="1" applyFont="1" applyFill="1" applyBorder="1"/>
    <xf numFmtId="0" fontId="0" fillId="0" borderId="12" xfId="0" applyBorder="1"/>
    <xf numFmtId="0" fontId="0" fillId="0" borderId="0" xfId="0" applyAlignment="1">
      <alignment horizontal="center"/>
    </xf>
    <xf numFmtId="0" fontId="18" fillId="0" borderId="0" xfId="0" applyFont="1"/>
    <xf numFmtId="0" fontId="0" fillId="34" borderId="12" xfId="0" applyFill="1" applyBorder="1"/>
    <xf numFmtId="0" fontId="16" fillId="0" borderId="12" xfId="0" applyFont="1" applyBorder="1"/>
    <xf numFmtId="0" fontId="16" fillId="0" borderId="12" xfId="0" quotePrefix="1" applyFont="1" applyBorder="1"/>
    <xf numFmtId="14" fontId="18" fillId="0" borderId="12" xfId="0" applyNumberFormat="1" applyFont="1" applyBorder="1"/>
    <xf numFmtId="0" fontId="18" fillId="0" borderId="12" xfId="0" applyFont="1" applyBorder="1"/>
    <xf numFmtId="15" fontId="16" fillId="0" borderId="12" xfId="0" quotePrefix="1" applyNumberFormat="1" applyFont="1" applyBorder="1" applyAlignment="1">
      <alignment horizontal="center"/>
    </xf>
    <xf numFmtId="164" fontId="16" fillId="0" borderId="12" xfId="0" quotePrefix="1" applyNumberFormat="1" applyFont="1" applyBorder="1" applyAlignment="1">
      <alignment horizontal="center"/>
    </xf>
    <xf numFmtId="0" fontId="16" fillId="0" borderId="12" xfId="0" quotePrefix="1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44" fontId="0" fillId="0" borderId="12" xfId="2" applyFont="1" applyBorder="1"/>
    <xf numFmtId="44" fontId="0" fillId="0" borderId="12" xfId="0" applyNumberFormat="1" applyBorder="1"/>
    <xf numFmtId="44" fontId="18" fillId="0" borderId="12" xfId="0" applyNumberFormat="1" applyFont="1" applyBorder="1"/>
    <xf numFmtId="43" fontId="0" fillId="0" borderId="12" xfId="0" applyNumberFormat="1" applyBorder="1"/>
    <xf numFmtId="0" fontId="0" fillId="0" borderId="12" xfId="0" applyFont="1" applyBorder="1"/>
    <xf numFmtId="0" fontId="0" fillId="1" borderId="12" xfId="0" applyFont="1" applyFill="1" applyBorder="1"/>
    <xf numFmtId="0" fontId="0" fillId="0" borderId="0" xfId="0" applyFont="1"/>
    <xf numFmtId="164" fontId="16" fillId="1" borderId="12" xfId="0" quotePrefix="1" applyNumberFormat="1" applyFont="1" applyFill="1" applyBorder="1" applyAlignment="1">
      <alignment horizontal="center"/>
    </xf>
    <xf numFmtId="0" fontId="16" fillId="1" borderId="12" xfId="0" applyFont="1" applyFill="1" applyBorder="1" applyAlignment="1">
      <alignment horizontal="center"/>
    </xf>
    <xf numFmtId="44" fontId="0" fillId="0" borderId="12" xfId="0" applyNumberFormat="1" applyFont="1" applyBorder="1"/>
    <xf numFmtId="44" fontId="0" fillId="1" borderId="12" xfId="2" applyFont="1" applyFill="1" applyBorder="1"/>
    <xf numFmtId="44" fontId="16" fillId="0" borderId="12" xfId="0" applyNumberFormat="1" applyFont="1" applyBorder="1"/>
    <xf numFmtId="43" fontId="0" fillId="1" borderId="12" xfId="1" applyFont="1" applyFill="1" applyBorder="1"/>
    <xf numFmtId="43" fontId="16" fillId="0" borderId="12" xfId="1" applyFont="1" applyBorder="1"/>
    <xf numFmtId="43" fontId="0" fillId="0" borderId="12" xfId="1" applyNumberFormat="1" applyFont="1" applyBorder="1"/>
    <xf numFmtId="43" fontId="19" fillId="33" borderId="12" xfId="1" applyFont="1" applyFill="1" applyBorder="1"/>
    <xf numFmtId="44" fontId="16" fillId="0" borderId="12" xfId="2" applyFont="1" applyBorder="1"/>
    <xf numFmtId="44" fontId="16" fillId="1" borderId="12" xfId="2" applyFont="1" applyFill="1" applyBorder="1"/>
    <xf numFmtId="15" fontId="16" fillId="0" borderId="12" xfId="0" quotePrefix="1" applyNumberFormat="1" applyFont="1" applyBorder="1"/>
    <xf numFmtId="0" fontId="16" fillId="0" borderId="0" xfId="0" applyFont="1" applyAlignment="1">
      <alignment horizontal="center"/>
    </xf>
    <xf numFmtId="0" fontId="20" fillId="0" borderId="22" xfId="0" applyNumberFormat="1" applyFont="1" applyFill="1" applyBorder="1" applyAlignment="1" applyProtection="1"/>
    <xf numFmtId="10" fontId="20" fillId="0" borderId="22" xfId="0" applyNumberFormat="1" applyFont="1" applyFill="1" applyBorder="1" applyAlignment="1" applyProtection="1">
      <alignment horizontal="center"/>
    </xf>
    <xf numFmtId="5" fontId="20" fillId="0" borderId="22" xfId="0" applyNumberFormat="1" applyFont="1" applyFill="1" applyBorder="1" applyAlignment="1" applyProtection="1">
      <alignment horizontal="center"/>
    </xf>
    <xf numFmtId="0" fontId="20" fillId="0" borderId="22" xfId="0" applyNumberFormat="1" applyFont="1" applyFill="1" applyBorder="1" applyAlignment="1" applyProtection="1">
      <alignment horizontal="center"/>
    </xf>
    <xf numFmtId="0" fontId="21" fillId="0" borderId="22" xfId="0" applyNumberFormat="1" applyFont="1" applyFill="1" applyBorder="1" applyAlignment="1" applyProtection="1"/>
    <xf numFmtId="0" fontId="22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14" fillId="0" borderId="0" xfId="0" applyFont="1"/>
    <xf numFmtId="42" fontId="14" fillId="0" borderId="0" xfId="0" applyNumberFormat="1" applyFont="1"/>
    <xf numFmtId="43" fontId="0" fillId="0" borderId="0" xfId="0" applyNumberFormat="1"/>
    <xf numFmtId="43" fontId="16" fillId="0" borderId="0" xfId="0" applyNumberFormat="1" applyFont="1"/>
    <xf numFmtId="0" fontId="0" fillId="0" borderId="22" xfId="0" applyFill="1" applyBorder="1"/>
    <xf numFmtId="0" fontId="0" fillId="0" borderId="22" xfId="0" applyBorder="1"/>
    <xf numFmtId="3" fontId="0" fillId="0" borderId="22" xfId="0" applyNumberFormat="1" applyBorder="1"/>
    <xf numFmtId="1" fontId="0" fillId="0" borderId="22" xfId="0" applyNumberFormat="1" applyBorder="1"/>
    <xf numFmtId="3" fontId="16" fillId="0" borderId="22" xfId="0" applyNumberFormat="1" applyFont="1" applyBorder="1"/>
    <xf numFmtId="0" fontId="16" fillId="0" borderId="22" xfId="0" applyFont="1" applyBorder="1" applyAlignment="1">
      <alignment horizontal="center"/>
    </xf>
    <xf numFmtId="0" fontId="0" fillId="0" borderId="22" xfId="0" applyBorder="1" applyAlignment="1">
      <alignment horizontal="left"/>
    </xf>
    <xf numFmtId="42" fontId="0" fillId="0" borderId="22" xfId="0" applyNumberFormat="1" applyBorder="1"/>
    <xf numFmtId="0" fontId="0" fillId="0" borderId="22" xfId="0" applyFont="1" applyBorder="1"/>
    <xf numFmtId="42" fontId="0" fillId="0" borderId="22" xfId="0" applyNumberFormat="1" applyFont="1" applyBorder="1"/>
    <xf numFmtId="0" fontId="16" fillId="0" borderId="22" xfId="0" applyFont="1" applyBorder="1"/>
    <xf numFmtId="42" fontId="16" fillId="0" borderId="22" xfId="0" applyNumberFormat="1" applyFont="1" applyBorder="1"/>
    <xf numFmtId="4" fontId="0" fillId="0" borderId="22" xfId="0" applyNumberFormat="1" applyBorder="1"/>
    <xf numFmtId="10" fontId="0" fillId="0" borderId="22" xfId="0" applyNumberFormat="1" applyBorder="1"/>
    <xf numFmtId="39" fontId="0" fillId="0" borderId="0" xfId="0" applyNumberFormat="1"/>
    <xf numFmtId="44" fontId="0" fillId="0" borderId="0" xfId="0" applyNumberFormat="1" applyFont="1"/>
    <xf numFmtId="3" fontId="0" fillId="33" borderId="22" xfId="0" applyNumberFormat="1" applyFill="1" applyBorder="1"/>
    <xf numFmtId="44" fontId="16" fillId="0" borderId="0" xfId="0" applyNumberFormat="1" applyFont="1"/>
    <xf numFmtId="0" fontId="0" fillId="36" borderId="0" xfId="0" applyFill="1"/>
    <xf numFmtId="0" fontId="0" fillId="37" borderId="0" xfId="0" applyFill="1"/>
    <xf numFmtId="0" fontId="0" fillId="38" borderId="0" xfId="0" applyFill="1"/>
    <xf numFmtId="0" fontId="0" fillId="39" borderId="0" xfId="0" applyFill="1"/>
    <xf numFmtId="0" fontId="0" fillId="40" borderId="0" xfId="0" applyFill="1"/>
    <xf numFmtId="0" fontId="0" fillId="41" borderId="0" xfId="0" applyFill="1"/>
    <xf numFmtId="0" fontId="0" fillId="42" borderId="0" xfId="0" applyFill="1"/>
    <xf numFmtId="0" fontId="0" fillId="43" borderId="0" xfId="0" applyFill="1"/>
    <xf numFmtId="0" fontId="0" fillId="44" borderId="0" xfId="0" applyFill="1"/>
    <xf numFmtId="0" fontId="0" fillId="39" borderId="0" xfId="0" applyFont="1" applyFill="1"/>
    <xf numFmtId="0" fontId="0" fillId="43" borderId="0" xfId="0" applyFont="1" applyFill="1"/>
    <xf numFmtId="0" fontId="0" fillId="37" borderId="0" xfId="0" applyFont="1" applyFill="1"/>
    <xf numFmtId="43" fontId="0" fillId="0" borderId="0" xfId="0" applyNumberFormat="1" applyFont="1"/>
    <xf numFmtId="43" fontId="0" fillId="0" borderId="0" xfId="0" applyNumberFormat="1" applyAlignment="1">
      <alignment horizontal="left"/>
    </xf>
    <xf numFmtId="43" fontId="16" fillId="0" borderId="12" xfId="0" applyNumberFormat="1" applyFont="1" applyBorder="1"/>
    <xf numFmtId="164" fontId="16" fillId="0" borderId="12" xfId="0" applyNumberFormat="1" applyFont="1" applyBorder="1"/>
    <xf numFmtId="164" fontId="16" fillId="0" borderId="12" xfId="0" applyNumberFormat="1" applyFont="1" applyBorder="1" applyAlignment="1">
      <alignment horizontal="center"/>
    </xf>
    <xf numFmtId="15" fontId="16" fillId="0" borderId="12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5" fontId="27" fillId="0" borderId="22" xfId="0" applyNumberFormat="1" applyFont="1" applyFill="1" applyBorder="1" applyAlignment="1" applyProtection="1">
      <alignment horizontal="center"/>
    </xf>
    <xf numFmtId="0" fontId="20" fillId="45" borderId="22" xfId="0" applyNumberFormat="1" applyFont="1" applyFill="1" applyBorder="1" applyAlignment="1" applyProtection="1"/>
    <xf numFmtId="10" fontId="20" fillId="45" borderId="22" xfId="0" applyNumberFormat="1" applyFont="1" applyFill="1" applyBorder="1" applyAlignment="1" applyProtection="1">
      <alignment horizontal="center"/>
    </xf>
    <xf numFmtId="5" fontId="20" fillId="45" borderId="22" xfId="0" applyNumberFormat="1" applyFont="1" applyFill="1" applyBorder="1" applyAlignment="1" applyProtection="1">
      <alignment horizontal="center"/>
    </xf>
    <xf numFmtId="165" fontId="20" fillId="45" borderId="22" xfId="0" applyNumberFormat="1" applyFont="1" applyFill="1" applyBorder="1" applyAlignment="1" applyProtection="1">
      <alignment horizontal="center"/>
    </xf>
    <xf numFmtId="0" fontId="0" fillId="45" borderId="22" xfId="0" applyFill="1" applyBorder="1"/>
    <xf numFmtId="4" fontId="16" fillId="0" borderId="12" xfId="0" applyNumberFormat="1" applyFont="1" applyBorder="1"/>
    <xf numFmtId="15" fontId="16" fillId="0" borderId="12" xfId="0" applyNumberFormat="1" applyFont="1" applyBorder="1" applyAlignment="1">
      <alignment horizontal="center"/>
    </xf>
    <xf numFmtId="44" fontId="0" fillId="33" borderId="12" xfId="2" applyFont="1" applyFill="1" applyBorder="1"/>
    <xf numFmtId="39" fontId="16" fillId="0" borderId="12" xfId="0" applyNumberFormat="1" applyFont="1" applyBorder="1"/>
    <xf numFmtId="0" fontId="0" fillId="46" borderId="12" xfId="0" applyFill="1" applyBorder="1"/>
    <xf numFmtId="0" fontId="16" fillId="46" borderId="12" xfId="0" applyFont="1" applyFill="1" applyBorder="1" applyAlignment="1">
      <alignment horizontal="center"/>
    </xf>
    <xf numFmtId="15" fontId="16" fillId="46" borderId="12" xfId="0" applyNumberFormat="1" applyFont="1" applyFill="1" applyBorder="1" applyAlignment="1">
      <alignment horizontal="center"/>
    </xf>
    <xf numFmtId="43" fontId="0" fillId="46" borderId="12" xfId="0" applyNumberFormat="1" applyFill="1" applyBorder="1"/>
    <xf numFmtId="0" fontId="0" fillId="1" borderId="12" xfId="0" applyFill="1" applyBorder="1"/>
    <xf numFmtId="44" fontId="0" fillId="46" borderId="12" xfId="0" applyNumberFormat="1" applyFill="1" applyBorder="1"/>
    <xf numFmtId="43" fontId="0" fillId="46" borderId="12" xfId="0" applyNumberFormat="1" applyFont="1" applyFill="1" applyBorder="1"/>
    <xf numFmtId="43" fontId="16" fillId="46" borderId="12" xfId="0" applyNumberFormat="1" applyFont="1" applyFill="1" applyBorder="1"/>
    <xf numFmtId="15" fontId="16" fillId="46" borderId="12" xfId="0" applyNumberFormat="1" applyFont="1" applyFill="1" applyBorder="1" applyAlignment="1">
      <alignment horizontal="center" vertical="center"/>
    </xf>
    <xf numFmtId="167" fontId="16" fillId="46" borderId="12" xfId="0" applyNumberFormat="1" applyFont="1" applyFill="1" applyBorder="1" applyAlignment="1">
      <alignment horizontal="center"/>
    </xf>
    <xf numFmtId="0" fontId="16" fillId="46" borderId="12" xfId="0" applyFont="1" applyFill="1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28" fillId="0" borderId="0" xfId="0" quotePrefix="1" applyFont="1"/>
    <xf numFmtId="0" fontId="28" fillId="0" borderId="12" xfId="0" quotePrefix="1" applyFont="1" applyBorder="1"/>
    <xf numFmtId="0" fontId="29" fillId="34" borderId="12" xfId="0" applyFont="1" applyFill="1" applyBorder="1"/>
    <xf numFmtId="0" fontId="29" fillId="0" borderId="0" xfId="0" applyFont="1" applyAlignment="1">
      <alignment horizontal="center"/>
    </xf>
    <xf numFmtId="0" fontId="29" fillId="34" borderId="12" xfId="0" applyFont="1" applyFill="1" applyBorder="1" applyAlignment="1">
      <alignment horizontal="center"/>
    </xf>
    <xf numFmtId="0" fontId="29" fillId="0" borderId="0" xfId="0" applyFont="1" applyAlignment="1">
      <alignment horizontal="center" vertical="center"/>
    </xf>
    <xf numFmtId="14" fontId="30" fillId="0" borderId="10" xfId="0" applyNumberFormat="1" applyFont="1" applyBorder="1"/>
    <xf numFmtId="0" fontId="29" fillId="0" borderId="10" xfId="0" applyFont="1" applyBorder="1"/>
    <xf numFmtId="0" fontId="28" fillId="0" borderId="10" xfId="0" applyFont="1" applyBorder="1"/>
    <xf numFmtId="0" fontId="29" fillId="0" borderId="10" xfId="0" applyFont="1" applyBorder="1" applyAlignment="1">
      <alignment horizontal="center"/>
    </xf>
    <xf numFmtId="0" fontId="29" fillId="34" borderId="15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0" fillId="0" borderId="0" xfId="0" applyFont="1"/>
    <xf numFmtId="0" fontId="28" fillId="0" borderId="0" xfId="0" quotePrefix="1" applyFont="1" applyAlignment="1">
      <alignment horizontal="center"/>
    </xf>
    <xf numFmtId="15" fontId="28" fillId="0" borderId="0" xfId="0" quotePrefix="1" applyNumberFormat="1" applyFont="1" applyAlignment="1">
      <alignment horizontal="center"/>
    </xf>
    <xf numFmtId="164" fontId="28" fillId="0" borderId="0" xfId="0" quotePrefix="1" applyNumberFormat="1" applyFont="1" applyAlignment="1">
      <alignment horizontal="center"/>
    </xf>
    <xf numFmtId="164" fontId="28" fillId="34" borderId="17" xfId="0" quotePrefix="1" applyNumberFormat="1" applyFont="1" applyFill="1" applyBorder="1" applyAlignment="1">
      <alignment horizontal="center"/>
    </xf>
    <xf numFmtId="164" fontId="28" fillId="0" borderId="0" xfId="0" applyNumberFormat="1" applyFont="1" applyAlignment="1">
      <alignment horizontal="center"/>
    </xf>
    <xf numFmtId="17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34" borderId="13" xfId="0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34" borderId="16" xfId="0" applyFont="1" applyFill="1" applyBorder="1"/>
    <xf numFmtId="44" fontId="28" fillId="0" borderId="0" xfId="2" applyFont="1"/>
    <xf numFmtId="44" fontId="28" fillId="0" borderId="0" xfId="0" applyNumberFormat="1" applyFont="1"/>
    <xf numFmtId="44" fontId="28" fillId="34" borderId="12" xfId="0" applyNumberFormat="1" applyFont="1" applyFill="1" applyBorder="1"/>
    <xf numFmtId="44" fontId="29" fillId="0" borderId="0" xfId="0" applyNumberFormat="1" applyFont="1"/>
    <xf numFmtId="44" fontId="28" fillId="0" borderId="0" xfId="2" applyFont="1" applyBorder="1"/>
    <xf numFmtId="0" fontId="29" fillId="0" borderId="12" xfId="0" applyFont="1" applyBorder="1"/>
    <xf numFmtId="43" fontId="29" fillId="34" borderId="12" xfId="1" applyFont="1" applyFill="1" applyBorder="1"/>
    <xf numFmtId="44" fontId="30" fillId="0" borderId="0" xfId="0" applyNumberFormat="1" applyFont="1"/>
    <xf numFmtId="43" fontId="29" fillId="0" borderId="0" xfId="0" applyNumberFormat="1" applyFont="1"/>
    <xf numFmtId="43" fontId="29" fillId="0" borderId="0" xfId="1" applyFont="1"/>
    <xf numFmtId="43" fontId="29" fillId="33" borderId="12" xfId="1" applyFont="1" applyFill="1" applyBorder="1"/>
    <xf numFmtId="4" fontId="29" fillId="0" borderId="0" xfId="0" applyNumberFormat="1" applyFont="1"/>
    <xf numFmtId="43" fontId="29" fillId="0" borderId="12" xfId="1" applyFont="1" applyBorder="1"/>
    <xf numFmtId="43" fontId="29" fillId="0" borderId="0" xfId="1" applyFont="1" applyBorder="1"/>
    <xf numFmtId="39" fontId="29" fillId="0" borderId="0" xfId="0" applyNumberFormat="1" applyFont="1"/>
    <xf numFmtId="40" fontId="29" fillId="0" borderId="0" xfId="0" applyNumberFormat="1" applyFont="1"/>
    <xf numFmtId="43" fontId="29" fillId="0" borderId="10" xfId="1" applyFont="1" applyBorder="1"/>
    <xf numFmtId="43" fontId="29" fillId="34" borderId="15" xfId="1" applyFont="1" applyFill="1" applyBorder="1"/>
    <xf numFmtId="43" fontId="29" fillId="33" borderId="0" xfId="1" applyFont="1" applyFill="1" applyBorder="1"/>
    <xf numFmtId="43" fontId="29" fillId="34" borderId="18" xfId="1" applyFont="1" applyFill="1" applyBorder="1"/>
    <xf numFmtId="43" fontId="29" fillId="0" borderId="25" xfId="0" applyNumberFormat="1" applyFont="1" applyBorder="1"/>
    <xf numFmtId="43" fontId="29" fillId="34" borderId="23" xfId="1" applyFont="1" applyFill="1" applyBorder="1"/>
    <xf numFmtId="43" fontId="28" fillId="0" borderId="0" xfId="1" applyFont="1"/>
    <xf numFmtId="43" fontId="28" fillId="33" borderId="14" xfId="1" applyFont="1" applyFill="1" applyBorder="1"/>
    <xf numFmtId="43" fontId="28" fillId="34" borderId="16" xfId="1" applyFont="1" applyFill="1" applyBorder="1"/>
    <xf numFmtId="0" fontId="29" fillId="0" borderId="16" xfId="0" applyFont="1" applyBorder="1"/>
    <xf numFmtId="43" fontId="31" fillId="0" borderId="0" xfId="1" applyFont="1"/>
    <xf numFmtId="43" fontId="32" fillId="0" borderId="0" xfId="1" applyFont="1"/>
    <xf numFmtId="43" fontId="29" fillId="33" borderId="0" xfId="1" applyFont="1" applyFill="1"/>
    <xf numFmtId="0" fontId="31" fillId="0" borderId="0" xfId="0" applyFont="1"/>
    <xf numFmtId="43" fontId="31" fillId="0" borderId="0" xfId="0" applyNumberFormat="1" applyFont="1"/>
    <xf numFmtId="44" fontId="29" fillId="0" borderId="0" xfId="1" applyNumberFormat="1" applyFont="1"/>
    <xf numFmtId="43" fontId="29" fillId="33" borderId="15" xfId="1" applyFont="1" applyFill="1" applyBorder="1"/>
    <xf numFmtId="43" fontId="29" fillId="0" borderId="13" xfId="1" applyFont="1" applyBorder="1"/>
    <xf numFmtId="43" fontId="29" fillId="34" borderId="24" xfId="1" applyFont="1" applyFill="1" applyBorder="1"/>
    <xf numFmtId="43" fontId="29" fillId="0" borderId="10" xfId="0" applyNumberFormat="1" applyFont="1" applyBorder="1"/>
    <xf numFmtId="43" fontId="30" fillId="34" borderId="23" xfId="1" applyFont="1" applyFill="1" applyBorder="1"/>
    <xf numFmtId="43" fontId="30" fillId="0" borderId="0" xfId="1" applyFont="1"/>
    <xf numFmtId="43" fontId="28" fillId="0" borderId="10" xfId="1" applyFont="1" applyBorder="1"/>
    <xf numFmtId="43" fontId="28" fillId="34" borderId="20" xfId="1" applyFont="1" applyFill="1" applyBorder="1"/>
    <xf numFmtId="43" fontId="28" fillId="0" borderId="0" xfId="1" applyFont="1" applyBorder="1"/>
    <xf numFmtId="43" fontId="28" fillId="0" borderId="21" xfId="0" applyNumberFormat="1" applyFont="1" applyBorder="1"/>
    <xf numFmtId="44" fontId="29" fillId="0" borderId="11" xfId="2" applyFont="1" applyBorder="1"/>
    <xf numFmtId="44" fontId="28" fillId="0" borderId="11" xfId="2" applyFont="1" applyBorder="1"/>
    <xf numFmtId="44" fontId="28" fillId="34" borderId="19" xfId="2" applyFont="1" applyFill="1" applyBorder="1"/>
    <xf numFmtId="0" fontId="28" fillId="0" borderId="0" xfId="0" applyFont="1" applyAlignment="1">
      <alignment horizontal="center" vertical="center"/>
    </xf>
    <xf numFmtId="0" fontId="28" fillId="34" borderId="12" xfId="0" applyFont="1" applyFill="1" applyBorder="1" applyAlignment="1">
      <alignment horizontal="center" vertical="center"/>
    </xf>
    <xf numFmtId="17" fontId="28" fillId="0" borderId="0" xfId="0" applyNumberFormat="1" applyFont="1" applyAlignment="1">
      <alignment horizontal="center" vertical="center"/>
    </xf>
    <xf numFmtId="0" fontId="28" fillId="34" borderId="12" xfId="0" applyFont="1" applyFill="1" applyBorder="1" applyAlignment="1">
      <alignment horizontal="center"/>
    </xf>
    <xf numFmtId="0" fontId="29" fillId="1" borderId="12" xfId="0" applyFont="1" applyFill="1" applyBorder="1"/>
    <xf numFmtId="43" fontId="29" fillId="1" borderId="12" xfId="0" applyNumberFormat="1" applyFont="1" applyFill="1" applyBorder="1"/>
    <xf numFmtId="166" fontId="0" fillId="0" borderId="12" xfId="0" applyNumberFormat="1" applyFont="1" applyBorder="1"/>
    <xf numFmtId="0" fontId="0" fillId="0" borderId="12" xfId="0" applyFont="1" applyBorder="1" applyAlignment="1">
      <alignment horizontal="center" vertical="center"/>
    </xf>
    <xf numFmtId="39" fontId="0" fillId="0" borderId="12" xfId="0" applyNumberFormat="1" applyFont="1" applyBorder="1"/>
    <xf numFmtId="0" fontId="29" fillId="1" borderId="15" xfId="0" applyFont="1" applyFill="1" applyBorder="1"/>
    <xf numFmtId="0" fontId="29" fillId="1" borderId="16" xfId="0" applyFont="1" applyFill="1" applyBorder="1"/>
    <xf numFmtId="167" fontId="28" fillId="1" borderId="17" xfId="0" applyNumberFormat="1" applyFont="1" applyFill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0" fillId="0" borderId="12" xfId="0" applyFill="1" applyBorder="1"/>
    <xf numFmtId="0" fontId="0" fillId="0" borderId="12" xfId="0" applyBorder="1" applyAlignment="1">
      <alignment horizontal="center"/>
    </xf>
    <xf numFmtId="0" fontId="25" fillId="0" borderId="12" xfId="0" applyNumberFormat="1" applyFont="1" applyFill="1" applyBorder="1" applyAlignment="1" applyProtection="1"/>
    <xf numFmtId="0" fontId="25" fillId="0" borderId="12" xfId="0" applyFont="1" applyFill="1" applyBorder="1"/>
    <xf numFmtId="3" fontId="0" fillId="0" borderId="12" xfId="0" applyNumberFormat="1" applyBorder="1"/>
    <xf numFmtId="0" fontId="0" fillId="0" borderId="12" xfId="0" applyBorder="1" applyAlignment="1">
      <alignment horizontal="center" wrapText="1"/>
    </xf>
    <xf numFmtId="0" fontId="0" fillId="35" borderId="12" xfId="0" applyFill="1" applyBorder="1" applyAlignment="1">
      <alignment horizontal="center" wrapText="1"/>
    </xf>
    <xf numFmtId="0" fontId="0" fillId="35" borderId="12" xfId="0" applyFill="1" applyBorder="1" applyAlignment="1">
      <alignment horizontal="center"/>
    </xf>
    <xf numFmtId="4" fontId="0" fillId="35" borderId="12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5" fillId="0" borderId="12" xfId="0" applyNumberFormat="1" applyFont="1" applyFill="1" applyBorder="1" applyAlignment="1" applyProtection="1">
      <alignment horizontal="left"/>
    </xf>
    <xf numFmtId="0" fontId="0" fillId="0" borderId="12" xfId="0" applyFill="1" applyBorder="1" applyAlignment="1">
      <alignment horizontal="center"/>
    </xf>
    <xf numFmtId="4" fontId="0" fillId="35" borderId="12" xfId="0" applyNumberFormat="1" applyFill="1" applyBorder="1" applyAlignment="1">
      <alignment horizontal="center" wrapText="1"/>
    </xf>
    <xf numFmtId="4" fontId="0" fillId="0" borderId="12" xfId="0" applyNumberFormat="1" applyBorder="1" applyAlignment="1">
      <alignment horizontal="center"/>
    </xf>
    <xf numFmtId="39" fontId="0" fillId="35" borderId="12" xfId="0" applyNumberFormat="1" applyFill="1" applyBorder="1" applyAlignment="1">
      <alignment horizontal="center"/>
    </xf>
    <xf numFmtId="2" fontId="0" fillId="35" borderId="12" xfId="0" applyNumberFormat="1" applyFill="1" applyBorder="1" applyAlignment="1">
      <alignment horizontal="center"/>
    </xf>
    <xf numFmtId="4" fontId="0" fillId="0" borderId="12" xfId="0" applyNumberFormat="1" applyBorder="1" applyAlignment="1">
      <alignment horizontal="center" wrapText="1"/>
    </xf>
    <xf numFmtId="44" fontId="16" fillId="0" borderId="12" xfId="1" applyNumberFormat="1" applyFont="1" applyBorder="1"/>
    <xf numFmtId="44" fontId="16" fillId="0" borderId="12" xfId="2" applyNumberFormat="1" applyFont="1" applyBorder="1"/>
    <xf numFmtId="44" fontId="28" fillId="1" borderId="12" xfId="0" applyNumberFormat="1" applyFont="1" applyFill="1" applyBorder="1"/>
    <xf numFmtId="166" fontId="28" fillId="0" borderId="0" xfId="1" applyNumberFormat="1" applyFont="1"/>
    <xf numFmtId="166" fontId="28" fillId="0" borderId="0" xfId="0" applyNumberFormat="1" applyFont="1"/>
    <xf numFmtId="166" fontId="28" fillId="1" borderId="12" xfId="0" applyNumberFormat="1" applyFont="1" applyFill="1" applyBorder="1"/>
    <xf numFmtId="43" fontId="29" fillId="1" borderId="16" xfId="0" applyNumberFormat="1" applyFont="1" applyFill="1" applyBorder="1"/>
    <xf numFmtId="43" fontId="28" fillId="1" borderId="24" xfId="0" applyNumberFormat="1" applyFont="1" applyFill="1" applyBorder="1"/>
    <xf numFmtId="44" fontId="28" fillId="1" borderId="19" xfId="0" applyNumberFormat="1" applyFont="1" applyFill="1" applyBorder="1"/>
    <xf numFmtId="0" fontId="28" fillId="1" borderId="12" xfId="0" applyFont="1" applyFill="1" applyBorder="1" applyAlignment="1">
      <alignment horizontal="center" vertical="center"/>
    </xf>
    <xf numFmtId="0" fontId="16" fillId="0" borderId="22" xfId="0" applyFont="1" applyFill="1" applyBorder="1"/>
    <xf numFmtId="0" fontId="16" fillId="0" borderId="12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 shrinkToFit="1"/>
    </xf>
    <xf numFmtId="166" fontId="16" fillId="0" borderId="12" xfId="0" applyNumberFormat="1" applyFont="1" applyBorder="1"/>
    <xf numFmtId="43" fontId="28" fillId="0" borderId="0" xfId="0" applyNumberFormat="1" applyFont="1"/>
    <xf numFmtId="43" fontId="22" fillId="0" borderId="0" xfId="0" applyNumberFormat="1" applyFont="1" applyAlignment="1">
      <alignment horizontal="center"/>
    </xf>
    <xf numFmtId="0" fontId="22" fillId="0" borderId="27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3" fontId="22" fillId="0" borderId="27" xfId="0" applyNumberFormat="1" applyFont="1" applyBorder="1" applyAlignment="1">
      <alignment horizontal="center"/>
    </xf>
    <xf numFmtId="3" fontId="26" fillId="0" borderId="28" xfId="0" applyNumberFormat="1" applyFont="1" applyBorder="1" applyAlignment="1">
      <alignment horizontal="center"/>
    </xf>
    <xf numFmtId="43" fontId="30" fillId="34" borderId="0" xfId="1" applyFont="1" applyFill="1" applyBorder="1"/>
    <xf numFmtId="43" fontId="29" fillId="1" borderId="15" xfId="0" applyNumberFormat="1" applyFont="1" applyFill="1" applyBorder="1"/>
    <xf numFmtId="7" fontId="28" fillId="0" borderId="0" xfId="0" applyNumberFormat="1" applyFont="1"/>
    <xf numFmtId="7" fontId="28" fillId="0" borderId="11" xfId="0" applyNumberFormat="1" applyFont="1" applyBorder="1"/>
    <xf numFmtId="43" fontId="28" fillId="1" borderId="15" xfId="0" applyNumberFormat="1" applyFont="1" applyFill="1" applyBorder="1"/>
    <xf numFmtId="0" fontId="29" fillId="33" borderId="12" xfId="0" applyFont="1" applyFill="1" applyBorder="1"/>
    <xf numFmtId="0" fontId="29" fillId="33" borderId="15" xfId="0" applyFont="1" applyFill="1" applyBorder="1"/>
    <xf numFmtId="0" fontId="28" fillId="33" borderId="26" xfId="0" applyFont="1" applyFill="1" applyBorder="1" applyAlignment="1">
      <alignment horizontal="center"/>
    </xf>
    <xf numFmtId="0" fontId="29" fillId="33" borderId="16" xfId="0" applyFont="1" applyFill="1" applyBorder="1" applyAlignment="1">
      <alignment horizontal="center"/>
    </xf>
    <xf numFmtId="44" fontId="28" fillId="33" borderId="12" xfId="0" applyNumberFormat="1" applyFont="1" applyFill="1" applyBorder="1"/>
    <xf numFmtId="43" fontId="29" fillId="33" borderId="12" xfId="0" applyNumberFormat="1" applyFont="1" applyFill="1" applyBorder="1"/>
    <xf numFmtId="43" fontId="29" fillId="33" borderId="15" xfId="0" applyNumberFormat="1" applyFont="1" applyFill="1" applyBorder="1"/>
    <xf numFmtId="43" fontId="29" fillId="33" borderId="18" xfId="0" applyNumberFormat="1" applyFont="1" applyFill="1" applyBorder="1"/>
    <xf numFmtId="43" fontId="29" fillId="33" borderId="16" xfId="0" applyNumberFormat="1" applyFont="1" applyFill="1" applyBorder="1"/>
    <xf numFmtId="166" fontId="28" fillId="33" borderId="12" xfId="0" applyNumberFormat="1" applyFont="1" applyFill="1" applyBorder="1"/>
    <xf numFmtId="43" fontId="28" fillId="33" borderId="24" xfId="0" applyNumberFormat="1" applyFont="1" applyFill="1" applyBorder="1"/>
    <xf numFmtId="44" fontId="28" fillId="33" borderId="19" xfId="0" applyNumberFormat="1" applyFont="1" applyFill="1" applyBorder="1"/>
    <xf numFmtId="0" fontId="29" fillId="33" borderId="16" xfId="0" applyFont="1" applyFill="1" applyBorder="1"/>
    <xf numFmtId="0" fontId="28" fillId="33" borderId="12" xfId="0" applyFont="1" applyFill="1" applyBorder="1" applyAlignment="1">
      <alignment horizontal="center" vertical="center"/>
    </xf>
    <xf numFmtId="0" fontId="0" fillId="33" borderId="12" xfId="0" applyFill="1" applyBorder="1"/>
    <xf numFmtId="0" fontId="0" fillId="33" borderId="0" xfId="0" applyFill="1"/>
    <xf numFmtId="43" fontId="29" fillId="47" borderId="12" xfId="0" applyNumberFormat="1" applyFont="1" applyFill="1" applyBorder="1"/>
    <xf numFmtId="15" fontId="28" fillId="0" borderId="0" xfId="0" applyNumberFormat="1" applyFont="1" applyAlignment="1">
      <alignment horizontal="center" vertical="center"/>
    </xf>
    <xf numFmtId="43" fontId="29" fillId="1" borderId="18" xfId="0" applyNumberFormat="1" applyFont="1" applyFill="1" applyBorder="1"/>
    <xf numFmtId="15" fontId="16" fillId="0" borderId="12" xfId="0" applyNumberFormat="1" applyFont="1" applyBorder="1"/>
    <xf numFmtId="15" fontId="0" fillId="0" borderId="12" xfId="0" applyNumberFormat="1" applyBorder="1"/>
    <xf numFmtId="43" fontId="29" fillId="33" borderId="13" xfId="0" applyNumberFormat="1" applyFont="1" applyFill="1" applyBorder="1"/>
    <xf numFmtId="43" fontId="31" fillId="47" borderId="16" xfId="0" applyNumberFormat="1" applyFont="1" applyFill="1" applyBorder="1"/>
    <xf numFmtId="43" fontId="29" fillId="1" borderId="13" xfId="0" applyNumberFormat="1" applyFont="1" applyFill="1" applyBorder="1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4" fillId="0" borderId="12" xfId="0" applyFont="1" applyBorder="1" applyAlignment="1">
      <alignment horizontal="center"/>
    </xf>
    <xf numFmtId="14" fontId="0" fillId="0" borderId="22" xfId="0" applyNumberFormat="1" applyBorder="1"/>
    <xf numFmtId="17" fontId="20" fillId="0" borderId="22" xfId="0" applyNumberFormat="1" applyFont="1" applyFill="1" applyBorder="1" applyAlignment="1" applyProtection="1"/>
    <xf numFmtId="5" fontId="20" fillId="37" borderId="22" xfId="0" applyNumberFormat="1" applyFont="1" applyFill="1" applyBorder="1" applyAlignment="1" applyProtection="1">
      <alignment horizontal="center"/>
    </xf>
    <xf numFmtId="5" fontId="20" fillId="33" borderId="22" xfId="0" applyNumberFormat="1" applyFont="1" applyFill="1" applyBorder="1" applyAlignment="1" applyProtection="1">
      <alignment horizontal="center"/>
    </xf>
    <xf numFmtId="44" fontId="16" fillId="33" borderId="12" xfId="2" applyFont="1" applyFill="1" applyBorder="1"/>
    <xf numFmtId="43" fontId="28" fillId="0" borderId="0" xfId="0" applyNumberFormat="1" applyFont="1" applyAlignment="1">
      <alignment horizontal="center"/>
    </xf>
    <xf numFmtId="43" fontId="28" fillId="0" borderId="0" xfId="0" applyNumberFormat="1" applyFont="1" applyBorder="1"/>
    <xf numFmtId="43" fontId="28" fillId="0" borderId="21" xfId="0" applyNumberFormat="1" applyFont="1" applyBorder="1" applyAlignment="1">
      <alignment horizontal="center"/>
    </xf>
    <xf numFmtId="0" fontId="28" fillId="1" borderId="24" xfId="0" applyFont="1" applyFill="1" applyBorder="1" applyAlignment="1">
      <alignment horizontal="center" vertical="center"/>
    </xf>
    <xf numFmtId="15" fontId="28" fillId="33" borderId="29" xfId="0" applyNumberFormat="1" applyFont="1" applyFill="1" applyBorder="1" applyAlignment="1">
      <alignment horizontal="center"/>
    </xf>
    <xf numFmtId="43" fontId="0" fillId="0" borderId="12" xfId="0" applyNumberFormat="1" applyFont="1" applyBorder="1"/>
    <xf numFmtId="43" fontId="0" fillId="0" borderId="12" xfId="0" applyNumberFormat="1" applyFont="1" applyBorder="1" applyAlignment="1">
      <alignment horizontal="center" vertical="center"/>
    </xf>
    <xf numFmtId="43" fontId="16" fillId="46" borderId="12" xfId="0" applyNumberFormat="1" applyFont="1" applyFill="1" applyBorder="1" applyAlignment="1">
      <alignment horizontal="center"/>
    </xf>
    <xf numFmtId="43" fontId="0" fillId="46" borderId="0" xfId="0" applyNumberFormat="1" applyFill="1"/>
    <xf numFmtId="166" fontId="0" fillId="0" borderId="12" xfId="0" applyNumberFormat="1" applyBorder="1"/>
    <xf numFmtId="0" fontId="0" fillId="0" borderId="30" xfId="0" applyFont="1" applyBorder="1"/>
    <xf numFmtId="0" fontId="0" fillId="0" borderId="0" xfId="0" applyBorder="1"/>
    <xf numFmtId="0" fontId="0" fillId="0" borderId="15" xfId="0" applyBorder="1"/>
    <xf numFmtId="43" fontId="16" fillId="0" borderId="12" xfId="0" quotePrefix="1" applyNumberFormat="1" applyFont="1" applyBorder="1" applyAlignment="1">
      <alignment horizontal="center"/>
    </xf>
    <xf numFmtId="43" fontId="18" fillId="0" borderId="12" xfId="0" applyNumberFormat="1" applyFont="1" applyBorder="1" applyAlignment="1">
      <alignment horizontal="center"/>
    </xf>
    <xf numFmtId="43" fontId="16" fillId="33" borderId="12" xfId="2" applyNumberFormat="1" applyFont="1" applyFill="1" applyBorder="1"/>
    <xf numFmtId="43" fontId="16" fillId="0" borderId="12" xfId="1" applyNumberFormat="1" applyFont="1" applyBorder="1"/>
    <xf numFmtId="43" fontId="16" fillId="0" borderId="12" xfId="2" applyNumberFormat="1" applyFont="1" applyBorder="1"/>
    <xf numFmtId="43" fontId="16" fillId="0" borderId="12" xfId="0" applyNumberFormat="1" applyFont="1" applyBorder="1" applyAlignment="1">
      <alignment horizontal="center" vertical="center"/>
    </xf>
    <xf numFmtId="43" fontId="16" fillId="46" borderId="12" xfId="0" applyNumberFormat="1" applyFont="1" applyFill="1" applyBorder="1" applyAlignment="1">
      <alignment horizontal="center" vertical="center"/>
    </xf>
    <xf numFmtId="14" fontId="16" fillId="0" borderId="12" xfId="0" quotePrefix="1" applyNumberFormat="1" applyFont="1" applyBorder="1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33CC"/>
      <color rgb="FFFFCC00"/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workbookViewId="0">
      <selection activeCell="C4" sqref="C4"/>
    </sheetView>
  </sheetViews>
  <sheetFormatPr defaultRowHeight="14.4" x14ac:dyDescent="0.3"/>
  <cols>
    <col min="1" max="1" width="10.44140625" bestFit="1" customWidth="1"/>
    <col min="2" max="2" width="10.5546875" customWidth="1"/>
    <col min="3" max="3" width="10.109375" customWidth="1"/>
    <col min="4" max="5" width="9.5546875" customWidth="1"/>
    <col min="6" max="6" width="11.21875" customWidth="1"/>
    <col min="7" max="7" width="10" customWidth="1"/>
    <col min="8" max="8" width="10.44140625" customWidth="1"/>
  </cols>
  <sheetData>
    <row r="1" spans="1:8" ht="17.399999999999999" x14ac:dyDescent="0.3">
      <c r="A1" s="233">
        <v>32700</v>
      </c>
      <c r="B1" s="267" t="s">
        <v>1066</v>
      </c>
      <c r="C1" s="267"/>
      <c r="D1" s="267"/>
      <c r="E1" s="267"/>
      <c r="F1" s="267"/>
      <c r="G1" s="267"/>
      <c r="H1" s="267"/>
    </row>
    <row r="2" spans="1:8" x14ac:dyDescent="0.3">
      <c r="A2" s="268" t="s">
        <v>1530</v>
      </c>
      <c r="B2" s="268"/>
      <c r="C2" s="268"/>
      <c r="D2" s="268" t="s">
        <v>640</v>
      </c>
      <c r="E2" s="268"/>
      <c r="F2" s="268"/>
      <c r="G2" s="268"/>
      <c r="H2" s="268"/>
    </row>
    <row r="3" spans="1:8" x14ac:dyDescent="0.3">
      <c r="A3" s="46" t="s">
        <v>859</v>
      </c>
      <c r="B3" s="46" t="s">
        <v>860</v>
      </c>
      <c r="C3" s="46" t="s">
        <v>861</v>
      </c>
      <c r="D3" s="46" t="s">
        <v>862</v>
      </c>
      <c r="E3" s="234" t="s">
        <v>863</v>
      </c>
      <c r="F3" s="235" t="s">
        <v>864</v>
      </c>
      <c r="G3" s="48" t="s">
        <v>865</v>
      </c>
      <c r="H3" s="48" t="s">
        <v>866</v>
      </c>
    </row>
    <row r="4" spans="1:8" x14ac:dyDescent="0.3">
      <c r="A4" s="46">
        <v>1</v>
      </c>
      <c r="B4" s="47">
        <v>32700</v>
      </c>
      <c r="C4" s="47">
        <f>B4+300</f>
        <v>33000</v>
      </c>
      <c r="D4" s="47">
        <f>C4+300</f>
        <v>33300</v>
      </c>
      <c r="E4" s="236">
        <f>D4+300</f>
        <v>33600</v>
      </c>
      <c r="F4" s="237">
        <f>E4+600</f>
        <v>34200</v>
      </c>
      <c r="G4" s="49">
        <f>F4+600</f>
        <v>34800</v>
      </c>
      <c r="H4" s="49">
        <f>G4+600</f>
        <v>35400</v>
      </c>
    </row>
    <row r="5" spans="1:8" x14ac:dyDescent="0.3">
      <c r="A5" s="46">
        <v>2</v>
      </c>
      <c r="B5" s="47">
        <f>B4+300</f>
        <v>33000</v>
      </c>
      <c r="C5" s="47">
        <f t="shared" ref="C5:C11" si="0">C4+300</f>
        <v>33300</v>
      </c>
      <c r="D5" s="47">
        <f t="shared" ref="D5:D13" si="1">D4+300</f>
        <v>33600</v>
      </c>
      <c r="E5" s="236">
        <f t="shared" ref="E5:E13" si="2">E4+300</f>
        <v>33900</v>
      </c>
      <c r="F5" s="237">
        <f t="shared" ref="F5:F19" si="3">F4+600</f>
        <v>34800</v>
      </c>
      <c r="G5" s="49">
        <f t="shared" ref="G5:G21" si="4">G4+600</f>
        <v>35400</v>
      </c>
      <c r="H5" s="49">
        <f t="shared" ref="H5:H23" si="5">H4+600</f>
        <v>36000</v>
      </c>
    </row>
    <row r="6" spans="1:8" x14ac:dyDescent="0.3">
      <c r="A6" s="46">
        <v>3</v>
      </c>
      <c r="B6" s="47">
        <f>B5+300</f>
        <v>33300</v>
      </c>
      <c r="C6" s="47">
        <f t="shared" si="0"/>
        <v>33600</v>
      </c>
      <c r="D6" s="47">
        <f t="shared" si="1"/>
        <v>33900</v>
      </c>
      <c r="E6" s="236">
        <f t="shared" si="2"/>
        <v>34200</v>
      </c>
      <c r="F6" s="237">
        <f t="shared" si="3"/>
        <v>35400</v>
      </c>
      <c r="G6" s="49">
        <f t="shared" si="4"/>
        <v>36000</v>
      </c>
      <c r="H6" s="49">
        <f t="shared" si="5"/>
        <v>36600</v>
      </c>
    </row>
    <row r="7" spans="1:8" x14ac:dyDescent="0.3">
      <c r="A7" s="46">
        <v>4</v>
      </c>
      <c r="B7" s="47">
        <f>B6+300</f>
        <v>33600</v>
      </c>
      <c r="C7" s="47">
        <f t="shared" si="0"/>
        <v>33900</v>
      </c>
      <c r="D7" s="47">
        <f t="shared" si="1"/>
        <v>34200</v>
      </c>
      <c r="E7" s="236">
        <f t="shared" si="2"/>
        <v>34500</v>
      </c>
      <c r="F7" s="237">
        <f t="shared" si="3"/>
        <v>36000</v>
      </c>
      <c r="G7" s="49">
        <f t="shared" si="4"/>
        <v>36600</v>
      </c>
      <c r="H7" s="49">
        <f t="shared" si="5"/>
        <v>37200</v>
      </c>
    </row>
    <row r="8" spans="1:8" x14ac:dyDescent="0.3">
      <c r="A8" s="46">
        <v>5</v>
      </c>
      <c r="B8" s="47">
        <f>B7+300</f>
        <v>33900</v>
      </c>
      <c r="C8" s="47">
        <f t="shared" si="0"/>
        <v>34200</v>
      </c>
      <c r="D8" s="47">
        <f t="shared" si="1"/>
        <v>34500</v>
      </c>
      <c r="E8" s="236">
        <f t="shared" si="2"/>
        <v>34800</v>
      </c>
      <c r="F8" s="237">
        <f t="shared" si="3"/>
        <v>36600</v>
      </c>
      <c r="G8" s="49">
        <f t="shared" si="4"/>
        <v>37200</v>
      </c>
      <c r="H8" s="49">
        <f t="shared" si="5"/>
        <v>37800</v>
      </c>
    </row>
    <row r="9" spans="1:8" x14ac:dyDescent="0.3">
      <c r="A9" s="46">
        <v>6</v>
      </c>
      <c r="B9" s="47">
        <f>B8+300</f>
        <v>34200</v>
      </c>
      <c r="C9" s="47">
        <f t="shared" si="0"/>
        <v>34500</v>
      </c>
      <c r="D9" s="47">
        <f t="shared" si="1"/>
        <v>34800</v>
      </c>
      <c r="E9" s="236">
        <f t="shared" si="2"/>
        <v>35100</v>
      </c>
      <c r="F9" s="237">
        <f t="shared" si="3"/>
        <v>37200</v>
      </c>
      <c r="G9" s="49">
        <f t="shared" si="4"/>
        <v>37800</v>
      </c>
      <c r="H9" s="49">
        <f t="shared" si="5"/>
        <v>38400</v>
      </c>
    </row>
    <row r="10" spans="1:8" x14ac:dyDescent="0.3">
      <c r="A10" s="46">
        <v>7</v>
      </c>
      <c r="B10" s="47"/>
      <c r="C10" s="47">
        <f t="shared" si="0"/>
        <v>34800</v>
      </c>
      <c r="D10" s="47">
        <f t="shared" si="1"/>
        <v>35100</v>
      </c>
      <c r="E10" s="236">
        <f t="shared" si="2"/>
        <v>35400</v>
      </c>
      <c r="F10" s="237">
        <f t="shared" si="3"/>
        <v>37800</v>
      </c>
      <c r="G10" s="49">
        <f t="shared" si="4"/>
        <v>38400</v>
      </c>
      <c r="H10" s="49">
        <f t="shared" si="5"/>
        <v>39000</v>
      </c>
    </row>
    <row r="11" spans="1:8" x14ac:dyDescent="0.3">
      <c r="A11" s="46">
        <v>8</v>
      </c>
      <c r="B11" s="47"/>
      <c r="C11" s="47">
        <f t="shared" si="0"/>
        <v>35100</v>
      </c>
      <c r="D11" s="47">
        <f t="shared" si="1"/>
        <v>35400</v>
      </c>
      <c r="E11" s="236">
        <f t="shared" si="2"/>
        <v>35700</v>
      </c>
      <c r="F11" s="237">
        <f t="shared" si="3"/>
        <v>38400</v>
      </c>
      <c r="G11" s="49">
        <f t="shared" si="4"/>
        <v>39000</v>
      </c>
      <c r="H11" s="49">
        <f t="shared" si="5"/>
        <v>39600</v>
      </c>
    </row>
    <row r="12" spans="1:8" x14ac:dyDescent="0.3">
      <c r="A12" s="46">
        <v>9</v>
      </c>
      <c r="B12" s="47"/>
      <c r="C12" s="47">
        <f>C11+300</f>
        <v>35400</v>
      </c>
      <c r="D12" s="47">
        <f t="shared" si="1"/>
        <v>35700</v>
      </c>
      <c r="E12" s="236">
        <f t="shared" si="2"/>
        <v>36000</v>
      </c>
      <c r="F12" s="237">
        <f t="shared" si="3"/>
        <v>39000</v>
      </c>
      <c r="G12" s="49">
        <f t="shared" si="4"/>
        <v>39600</v>
      </c>
      <c r="H12" s="49">
        <f t="shared" si="5"/>
        <v>40200</v>
      </c>
    </row>
    <row r="13" spans="1:8" x14ac:dyDescent="0.3">
      <c r="A13" s="46">
        <v>10</v>
      </c>
      <c r="B13" s="47"/>
      <c r="C13" s="47"/>
      <c r="D13" s="47">
        <f t="shared" si="1"/>
        <v>36000</v>
      </c>
      <c r="E13" s="236">
        <f t="shared" si="2"/>
        <v>36300</v>
      </c>
      <c r="F13" s="237">
        <f t="shared" si="3"/>
        <v>39600</v>
      </c>
      <c r="G13" s="49">
        <f t="shared" si="4"/>
        <v>40200</v>
      </c>
      <c r="H13" s="49">
        <f t="shared" si="5"/>
        <v>40800</v>
      </c>
    </row>
    <row r="14" spans="1:8" x14ac:dyDescent="0.3">
      <c r="A14" s="46">
        <v>11</v>
      </c>
      <c r="B14" s="47"/>
      <c r="C14" s="47"/>
      <c r="D14" s="47">
        <f t="shared" ref="D14:E17" si="6">D13+300</f>
        <v>36300</v>
      </c>
      <c r="E14" s="236">
        <f t="shared" si="6"/>
        <v>36600</v>
      </c>
      <c r="F14" s="237">
        <f t="shared" si="3"/>
        <v>40200</v>
      </c>
      <c r="G14" s="49">
        <f t="shared" si="4"/>
        <v>40800</v>
      </c>
      <c r="H14" s="49">
        <f t="shared" si="5"/>
        <v>41400</v>
      </c>
    </row>
    <row r="15" spans="1:8" x14ac:dyDescent="0.3">
      <c r="A15" s="46">
        <v>12</v>
      </c>
      <c r="B15" s="47"/>
      <c r="C15" s="47"/>
      <c r="D15" s="47">
        <f>D14+300</f>
        <v>36600</v>
      </c>
      <c r="E15" s="236">
        <f t="shared" si="6"/>
        <v>36900</v>
      </c>
      <c r="F15" s="237">
        <f t="shared" si="3"/>
        <v>40800</v>
      </c>
      <c r="G15" s="49">
        <f t="shared" si="4"/>
        <v>41400</v>
      </c>
      <c r="H15" s="49">
        <f t="shared" si="5"/>
        <v>42000</v>
      </c>
    </row>
    <row r="16" spans="1:8" x14ac:dyDescent="0.3">
      <c r="A16" s="46">
        <v>13</v>
      </c>
      <c r="B16" s="47"/>
      <c r="C16" s="47"/>
      <c r="D16" s="47"/>
      <c r="E16" s="236">
        <f t="shared" si="6"/>
        <v>37200</v>
      </c>
      <c r="F16" s="237">
        <f t="shared" si="3"/>
        <v>41400</v>
      </c>
      <c r="G16" s="49">
        <f t="shared" si="4"/>
        <v>42000</v>
      </c>
      <c r="H16" s="49">
        <f t="shared" si="5"/>
        <v>42600</v>
      </c>
    </row>
    <row r="17" spans="1:8" x14ac:dyDescent="0.3">
      <c r="A17" s="46">
        <v>14</v>
      </c>
      <c r="B17" s="47"/>
      <c r="C17" s="47"/>
      <c r="D17" s="47"/>
      <c r="E17" s="236">
        <f t="shared" si="6"/>
        <v>37500</v>
      </c>
      <c r="F17" s="237">
        <f t="shared" si="3"/>
        <v>42000</v>
      </c>
      <c r="G17" s="49">
        <f t="shared" si="4"/>
        <v>42600</v>
      </c>
      <c r="H17" s="49">
        <f t="shared" si="5"/>
        <v>43200</v>
      </c>
    </row>
    <row r="18" spans="1:8" x14ac:dyDescent="0.3">
      <c r="A18" s="46">
        <v>15</v>
      </c>
      <c r="B18" s="47"/>
      <c r="C18" s="47"/>
      <c r="D18" s="47"/>
      <c r="E18" s="236">
        <f>E17+300</f>
        <v>37800</v>
      </c>
      <c r="F18" s="237">
        <f t="shared" si="3"/>
        <v>42600</v>
      </c>
      <c r="G18" s="49">
        <f t="shared" si="4"/>
        <v>43200</v>
      </c>
      <c r="H18" s="49">
        <f t="shared" si="5"/>
        <v>43800</v>
      </c>
    </row>
    <row r="19" spans="1:8" x14ac:dyDescent="0.3">
      <c r="A19" s="46">
        <v>16</v>
      </c>
      <c r="B19" s="47"/>
      <c r="C19" s="47"/>
      <c r="D19" s="47"/>
      <c r="E19" s="236"/>
      <c r="F19" s="237">
        <f t="shared" si="3"/>
        <v>43200</v>
      </c>
      <c r="G19" s="49">
        <f t="shared" si="4"/>
        <v>43800</v>
      </c>
      <c r="H19" s="49">
        <f t="shared" si="5"/>
        <v>44400</v>
      </c>
    </row>
    <row r="20" spans="1:8" x14ac:dyDescent="0.3">
      <c r="A20" s="46">
        <v>17</v>
      </c>
      <c r="B20" s="47"/>
      <c r="C20" s="47"/>
      <c r="D20" s="47"/>
      <c r="E20" s="236"/>
      <c r="F20" s="237">
        <f>F19+600</f>
        <v>43800</v>
      </c>
      <c r="G20" s="49">
        <f t="shared" si="4"/>
        <v>44400</v>
      </c>
      <c r="H20" s="49">
        <f t="shared" si="5"/>
        <v>45000</v>
      </c>
    </row>
    <row r="21" spans="1:8" x14ac:dyDescent="0.3">
      <c r="A21" s="46">
        <v>18</v>
      </c>
      <c r="B21" s="47"/>
      <c r="C21" s="47"/>
      <c r="D21" s="47"/>
      <c r="E21" s="236"/>
      <c r="F21" s="237"/>
      <c r="G21" s="49">
        <f t="shared" si="4"/>
        <v>45000</v>
      </c>
      <c r="H21" s="49">
        <f t="shared" si="5"/>
        <v>45600</v>
      </c>
    </row>
    <row r="22" spans="1:8" x14ac:dyDescent="0.3">
      <c r="A22" s="46">
        <v>19</v>
      </c>
      <c r="B22" s="47"/>
      <c r="C22" s="47"/>
      <c r="D22" s="47"/>
      <c r="E22" s="236"/>
      <c r="F22" s="237"/>
      <c r="G22" s="49">
        <f>G21+600</f>
        <v>45600</v>
      </c>
      <c r="H22" s="49">
        <f t="shared" si="5"/>
        <v>46200</v>
      </c>
    </row>
    <row r="23" spans="1:8" x14ac:dyDescent="0.3">
      <c r="A23" s="46">
        <v>20</v>
      </c>
      <c r="B23" s="47"/>
      <c r="C23" s="47"/>
      <c r="D23" s="47"/>
      <c r="E23" s="236"/>
      <c r="F23" s="237"/>
      <c r="G23" s="49"/>
      <c r="H23" s="49">
        <f t="shared" si="5"/>
        <v>46800</v>
      </c>
    </row>
    <row r="24" spans="1:8" x14ac:dyDescent="0.3">
      <c r="A24" s="46">
        <v>21</v>
      </c>
      <c r="B24" s="47"/>
      <c r="C24" s="47"/>
      <c r="D24" s="47"/>
      <c r="E24" s="236"/>
      <c r="F24" s="237"/>
      <c r="G24" s="49"/>
      <c r="H24" s="49">
        <f>H23+600</f>
        <v>47400</v>
      </c>
    </row>
    <row r="25" spans="1:8" x14ac:dyDescent="0.3">
      <c r="A25" s="46">
        <v>22</v>
      </c>
      <c r="B25" s="47"/>
      <c r="C25" s="47"/>
      <c r="D25" s="47"/>
      <c r="E25" s="236"/>
      <c r="F25" s="237"/>
      <c r="G25" s="49"/>
      <c r="H25" s="49"/>
    </row>
    <row r="26" spans="1:8" x14ac:dyDescent="0.3">
      <c r="A26" s="46">
        <v>23</v>
      </c>
      <c r="B26" s="47"/>
      <c r="C26" s="47"/>
      <c r="D26" s="47"/>
      <c r="E26" s="236"/>
      <c r="F26" s="237"/>
      <c r="G26" s="49"/>
      <c r="H26" s="49"/>
    </row>
    <row r="27" spans="1:8" x14ac:dyDescent="0.3">
      <c r="A27" s="46">
        <v>24</v>
      </c>
      <c r="B27" s="47"/>
      <c r="C27" s="47"/>
      <c r="D27" s="47"/>
      <c r="E27" s="236"/>
      <c r="F27" s="237"/>
      <c r="G27" s="49"/>
      <c r="H27" s="49"/>
    </row>
    <row r="28" spans="1:8" x14ac:dyDescent="0.3">
      <c r="A28" s="46">
        <v>25</v>
      </c>
      <c r="B28" s="47"/>
      <c r="C28" s="47"/>
      <c r="D28" s="47"/>
      <c r="E28" s="236"/>
      <c r="F28" s="237"/>
      <c r="G28" s="49"/>
      <c r="H28" s="49"/>
    </row>
    <row r="29" spans="1:8" x14ac:dyDescent="0.3">
      <c r="A29" s="46">
        <v>26</v>
      </c>
      <c r="B29" s="47"/>
      <c r="C29" s="47"/>
      <c r="D29" s="47"/>
      <c r="E29" s="236"/>
      <c r="F29" s="237"/>
      <c r="G29" s="49"/>
      <c r="H29" s="49"/>
    </row>
    <row r="30" spans="1:8" x14ac:dyDescent="0.3">
      <c r="A30" s="46">
        <v>27</v>
      </c>
      <c r="B30" s="47"/>
      <c r="C30" s="47"/>
      <c r="D30" s="47"/>
      <c r="E30" s="236"/>
      <c r="F30" s="237"/>
      <c r="G30" s="49"/>
      <c r="H30" s="49"/>
    </row>
    <row r="31" spans="1:8" x14ac:dyDescent="0.3">
      <c r="A31" s="46">
        <v>28</v>
      </c>
      <c r="B31" s="47"/>
      <c r="C31" s="47"/>
      <c r="D31" s="47"/>
      <c r="E31" s="236"/>
      <c r="F31" s="237"/>
      <c r="G31" s="49"/>
      <c r="H31" s="49"/>
    </row>
    <row r="32" spans="1:8" x14ac:dyDescent="0.3">
      <c r="A32" s="46">
        <v>29</v>
      </c>
      <c r="B32" s="47"/>
      <c r="C32" s="47"/>
      <c r="D32" s="47"/>
      <c r="E32" s="236"/>
      <c r="F32" s="237"/>
      <c r="G32" s="49"/>
      <c r="H32" s="49"/>
    </row>
    <row r="33" spans="1:8" x14ac:dyDescent="0.3">
      <c r="A33" s="46">
        <v>30</v>
      </c>
      <c r="B33" s="47"/>
      <c r="C33" s="47"/>
      <c r="D33" s="47"/>
      <c r="E33" s="236"/>
      <c r="F33" s="237"/>
      <c r="G33" s="49"/>
      <c r="H33" s="49"/>
    </row>
    <row r="34" spans="1:8" x14ac:dyDescent="0.3">
      <c r="A34" s="46"/>
      <c r="B34" s="47"/>
      <c r="C34" s="47"/>
      <c r="D34" s="47"/>
      <c r="E34" s="47"/>
      <c r="F34" s="47"/>
      <c r="G34" s="47"/>
      <c r="H34" s="47"/>
    </row>
  </sheetData>
  <mergeCells count="3">
    <mergeCell ref="B1:H1"/>
    <mergeCell ref="A2:C2"/>
    <mergeCell ref="D2:H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7"/>
  <sheetViews>
    <sheetView workbookViewId="0">
      <selection activeCell="N3" sqref="N3"/>
    </sheetView>
  </sheetViews>
  <sheetFormatPr defaultRowHeight="14.4" x14ac:dyDescent="0.3"/>
  <cols>
    <col min="1" max="1" width="16.5546875" customWidth="1"/>
    <col min="2" max="2" width="10.21875" customWidth="1"/>
    <col min="3" max="3" width="9.6640625" customWidth="1"/>
    <col min="4" max="4" width="9.109375" customWidth="1"/>
    <col min="5" max="5" width="9.5546875" customWidth="1"/>
    <col min="6" max="6" width="9.21875" customWidth="1"/>
    <col min="7" max="7" width="8.21875" customWidth="1"/>
    <col min="8" max="8" width="9.21875" customWidth="1"/>
    <col min="9" max="9" width="9.109375" customWidth="1"/>
    <col min="10" max="10" width="8.33203125" customWidth="1"/>
    <col min="13" max="13" width="10.109375" customWidth="1"/>
    <col min="14" max="14" width="5.88671875" customWidth="1"/>
  </cols>
  <sheetData>
    <row r="1" spans="1:14" x14ac:dyDescent="0.3">
      <c r="A1" s="41" t="s">
        <v>832</v>
      </c>
      <c r="B1" s="42" t="s">
        <v>844</v>
      </c>
      <c r="C1" s="43"/>
      <c r="D1" s="43"/>
      <c r="E1" s="43"/>
      <c r="F1" s="43"/>
      <c r="G1" s="43"/>
      <c r="H1" s="42"/>
      <c r="I1" s="42"/>
      <c r="J1" s="42"/>
      <c r="K1" s="42"/>
      <c r="L1" s="42" t="s">
        <v>1633</v>
      </c>
      <c r="M1" s="90" t="s">
        <v>1549</v>
      </c>
      <c r="N1" s="270"/>
    </row>
    <row r="2" spans="1:14" x14ac:dyDescent="0.3">
      <c r="A2" s="44">
        <v>31200</v>
      </c>
      <c r="B2" s="42"/>
      <c r="C2" s="43" t="s">
        <v>1590</v>
      </c>
      <c r="D2" s="43" t="s">
        <v>1590</v>
      </c>
      <c r="E2" s="43" t="s">
        <v>1590</v>
      </c>
      <c r="F2" s="43" t="s">
        <v>1590</v>
      </c>
      <c r="G2" s="43" t="s">
        <v>1590</v>
      </c>
      <c r="H2" s="43" t="s">
        <v>1590</v>
      </c>
      <c r="I2" s="43" t="s">
        <v>1590</v>
      </c>
      <c r="J2" s="43" t="s">
        <v>1590</v>
      </c>
      <c r="K2" s="43" t="s">
        <v>1590</v>
      </c>
      <c r="L2" s="43" t="s">
        <v>1590</v>
      </c>
      <c r="M2" s="91" t="s">
        <v>1355</v>
      </c>
      <c r="N2" s="91" t="s">
        <v>1634</v>
      </c>
    </row>
    <row r="3" spans="1:14" x14ac:dyDescent="0.3">
      <c r="A3" s="44" t="s">
        <v>1591</v>
      </c>
      <c r="B3" s="42" t="s">
        <v>833</v>
      </c>
      <c r="C3" s="43" t="s">
        <v>1592</v>
      </c>
      <c r="D3" s="43" t="s">
        <v>1593</v>
      </c>
      <c r="E3" s="43" t="s">
        <v>1594</v>
      </c>
      <c r="F3" s="43" t="s">
        <v>1595</v>
      </c>
      <c r="G3" s="43" t="s">
        <v>1596</v>
      </c>
      <c r="H3" s="42" t="s">
        <v>1597</v>
      </c>
      <c r="I3" s="42" t="s">
        <v>1598</v>
      </c>
      <c r="J3" s="42" t="s">
        <v>1599</v>
      </c>
      <c r="K3" s="42" t="s">
        <v>1600</v>
      </c>
      <c r="L3" s="42" t="s">
        <v>1601</v>
      </c>
      <c r="M3" s="55"/>
      <c r="N3" s="59" t="s">
        <v>1635</v>
      </c>
    </row>
    <row r="4" spans="1:14" x14ac:dyDescent="0.3">
      <c r="A4" s="271">
        <v>45161</v>
      </c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55"/>
      <c r="N4" s="55"/>
    </row>
    <row r="5" spans="1:14" x14ac:dyDescent="0.3">
      <c r="A5" s="92" t="s">
        <v>834</v>
      </c>
      <c r="B5" s="93"/>
      <c r="C5" s="94"/>
      <c r="D5" s="94"/>
      <c r="E5" s="94"/>
      <c r="F5" s="94"/>
      <c r="G5" s="94"/>
      <c r="H5" s="95"/>
      <c r="I5" s="95"/>
      <c r="J5" s="95"/>
      <c r="K5" s="95"/>
      <c r="L5" s="95"/>
      <c r="M5" s="96"/>
      <c r="N5" s="96"/>
    </row>
    <row r="6" spans="1:14" x14ac:dyDescent="0.3">
      <c r="A6" s="41" t="s">
        <v>835</v>
      </c>
      <c r="B6" s="42">
        <v>0.08</v>
      </c>
      <c r="C6" s="43">
        <f>SUM(A2*B6)</f>
        <v>2496</v>
      </c>
      <c r="D6" s="43">
        <f t="shared" ref="D6:L6" si="0">C6+280</f>
        <v>2776</v>
      </c>
      <c r="E6" s="43">
        <f t="shared" si="0"/>
        <v>3056</v>
      </c>
      <c r="F6" s="43">
        <f t="shared" si="0"/>
        <v>3336</v>
      </c>
      <c r="G6" s="43">
        <f t="shared" si="0"/>
        <v>3616</v>
      </c>
      <c r="H6" s="43">
        <f t="shared" si="0"/>
        <v>3896</v>
      </c>
      <c r="I6" s="43">
        <f t="shared" si="0"/>
        <v>4176</v>
      </c>
      <c r="J6" s="43">
        <f t="shared" si="0"/>
        <v>4456</v>
      </c>
      <c r="K6" s="43">
        <f t="shared" si="0"/>
        <v>4736</v>
      </c>
      <c r="L6" s="272">
        <f t="shared" si="0"/>
        <v>5016</v>
      </c>
      <c r="M6" s="55" t="s">
        <v>1362</v>
      </c>
      <c r="N6" s="55">
        <v>36</v>
      </c>
    </row>
    <row r="7" spans="1:14" x14ac:dyDescent="0.3">
      <c r="A7" s="41" t="s">
        <v>845</v>
      </c>
      <c r="B7" s="42">
        <v>5.5E-2</v>
      </c>
      <c r="C7" s="43">
        <f>SUM(A2*B7)</f>
        <v>1716</v>
      </c>
      <c r="D7" s="43">
        <f t="shared" ref="D7:L7" si="1">C7+220</f>
        <v>1936</v>
      </c>
      <c r="E7" s="43">
        <f t="shared" si="1"/>
        <v>2156</v>
      </c>
      <c r="F7" s="43">
        <f t="shared" si="1"/>
        <v>2376</v>
      </c>
      <c r="G7" s="43">
        <f t="shared" si="1"/>
        <v>2596</v>
      </c>
      <c r="H7" s="43">
        <f t="shared" si="1"/>
        <v>2816</v>
      </c>
      <c r="I7" s="43">
        <f t="shared" si="1"/>
        <v>3036</v>
      </c>
      <c r="J7" s="43">
        <f t="shared" si="1"/>
        <v>3256</v>
      </c>
      <c r="K7" s="43">
        <f t="shared" si="1"/>
        <v>3476</v>
      </c>
      <c r="L7" s="272">
        <f t="shared" si="1"/>
        <v>3696</v>
      </c>
      <c r="M7" s="55" t="s">
        <v>1414</v>
      </c>
      <c r="N7" s="55">
        <v>16</v>
      </c>
    </row>
    <row r="8" spans="1:14" x14ac:dyDescent="0.3">
      <c r="A8" s="41" t="s">
        <v>852</v>
      </c>
      <c r="B8" s="42">
        <v>3.5000000000000003E-2</v>
      </c>
      <c r="C8" s="43">
        <f>SUM(A2*B8)</f>
        <v>1092</v>
      </c>
      <c r="D8" s="43">
        <f t="shared" ref="D8:L8" si="2">C8+160</f>
        <v>1252</v>
      </c>
      <c r="E8" s="43">
        <f t="shared" si="2"/>
        <v>1412</v>
      </c>
      <c r="F8" s="43">
        <f t="shared" si="2"/>
        <v>1572</v>
      </c>
      <c r="G8" s="43">
        <f t="shared" si="2"/>
        <v>1732</v>
      </c>
      <c r="H8" s="273">
        <f t="shared" si="2"/>
        <v>1892</v>
      </c>
      <c r="I8" s="272">
        <f t="shared" si="2"/>
        <v>2052</v>
      </c>
      <c r="J8" s="43">
        <f t="shared" si="2"/>
        <v>2212</v>
      </c>
      <c r="K8" s="43">
        <f t="shared" si="2"/>
        <v>2372</v>
      </c>
      <c r="L8" s="43">
        <f t="shared" si="2"/>
        <v>2532</v>
      </c>
      <c r="M8" s="55" t="s">
        <v>1602</v>
      </c>
      <c r="N8" s="55">
        <v>7</v>
      </c>
    </row>
    <row r="9" spans="1:14" x14ac:dyDescent="0.3">
      <c r="A9" s="41" t="s">
        <v>853</v>
      </c>
      <c r="B9" s="42">
        <v>0.02</v>
      </c>
      <c r="C9" s="43">
        <f>SUM(A2*B9)</f>
        <v>624</v>
      </c>
      <c r="D9" s="43">
        <f t="shared" ref="D9:L9" si="3">C9+100</f>
        <v>724</v>
      </c>
      <c r="E9" s="43">
        <f t="shared" si="3"/>
        <v>824</v>
      </c>
      <c r="F9" s="43">
        <f t="shared" si="3"/>
        <v>924</v>
      </c>
      <c r="G9" s="43">
        <f t="shared" si="3"/>
        <v>1024</v>
      </c>
      <c r="H9" s="43">
        <f t="shared" si="3"/>
        <v>1124</v>
      </c>
      <c r="I9" s="43">
        <f t="shared" si="3"/>
        <v>1224</v>
      </c>
      <c r="J9" s="43">
        <f t="shared" si="3"/>
        <v>1324</v>
      </c>
      <c r="K9" s="43">
        <f t="shared" si="3"/>
        <v>1424</v>
      </c>
      <c r="L9" s="43">
        <f t="shared" si="3"/>
        <v>1524</v>
      </c>
      <c r="M9" s="55"/>
      <c r="N9" s="55"/>
    </row>
    <row r="10" spans="1:14" x14ac:dyDescent="0.3">
      <c r="A10" s="92" t="s">
        <v>836</v>
      </c>
      <c r="B10" s="93"/>
      <c r="C10" s="94"/>
      <c r="D10" s="94"/>
      <c r="E10" s="94"/>
      <c r="F10" s="94"/>
      <c r="G10" s="94"/>
      <c r="H10" s="95"/>
      <c r="I10" s="95"/>
      <c r="J10" s="95"/>
      <c r="K10" s="95"/>
      <c r="L10" s="95"/>
      <c r="M10" s="96"/>
      <c r="N10" s="96"/>
    </row>
    <row r="11" spans="1:14" x14ac:dyDescent="0.3">
      <c r="A11" s="41" t="s">
        <v>837</v>
      </c>
      <c r="B11" s="42">
        <v>0.08</v>
      </c>
      <c r="C11" s="43">
        <f>SUM(A2*B11)</f>
        <v>2496</v>
      </c>
      <c r="D11" s="43">
        <f t="shared" ref="D11:L11" si="4">C11+280</f>
        <v>2776</v>
      </c>
      <c r="E11" s="43">
        <f t="shared" si="4"/>
        <v>3056</v>
      </c>
      <c r="F11" s="43">
        <f t="shared" si="4"/>
        <v>3336</v>
      </c>
      <c r="G11" s="43">
        <f t="shared" si="4"/>
        <v>3616</v>
      </c>
      <c r="H11" s="43">
        <f t="shared" si="4"/>
        <v>3896</v>
      </c>
      <c r="I11" s="43">
        <f t="shared" si="4"/>
        <v>4176</v>
      </c>
      <c r="J11" s="43">
        <f t="shared" si="4"/>
        <v>4456</v>
      </c>
      <c r="K11" s="43">
        <f t="shared" si="4"/>
        <v>4736</v>
      </c>
      <c r="L11" s="272">
        <f t="shared" si="4"/>
        <v>5016</v>
      </c>
      <c r="M11" s="55" t="s">
        <v>1356</v>
      </c>
      <c r="N11" s="55">
        <v>13</v>
      </c>
    </row>
    <row r="12" spans="1:14" x14ac:dyDescent="0.3">
      <c r="A12" s="41" t="s">
        <v>1603</v>
      </c>
      <c r="B12" s="42">
        <v>5.5E-2</v>
      </c>
      <c r="C12" s="43">
        <f>SUM(A2*B12)</f>
        <v>1716</v>
      </c>
      <c r="D12" s="43">
        <f t="shared" ref="D12:L12" si="5">C12+220</f>
        <v>1936</v>
      </c>
      <c r="E12" s="43">
        <f t="shared" si="5"/>
        <v>2156</v>
      </c>
      <c r="F12" s="43">
        <f t="shared" si="5"/>
        <v>2376</v>
      </c>
      <c r="G12" s="43">
        <f t="shared" si="5"/>
        <v>2596</v>
      </c>
      <c r="H12" s="273">
        <f t="shared" si="5"/>
        <v>2816</v>
      </c>
      <c r="I12" s="272">
        <f t="shared" si="5"/>
        <v>3036</v>
      </c>
      <c r="J12" s="43">
        <f t="shared" si="5"/>
        <v>3256</v>
      </c>
      <c r="K12" s="43">
        <f t="shared" si="5"/>
        <v>3476</v>
      </c>
      <c r="L12" s="43">
        <f t="shared" si="5"/>
        <v>3696</v>
      </c>
      <c r="M12" s="55" t="s">
        <v>1357</v>
      </c>
      <c r="N12" s="55">
        <v>7</v>
      </c>
    </row>
    <row r="13" spans="1:14" x14ac:dyDescent="0.3">
      <c r="A13" s="41" t="s">
        <v>854</v>
      </c>
      <c r="B13" s="42">
        <v>3.5000000000000003E-2</v>
      </c>
      <c r="C13" s="43">
        <f>SUM(A2*B13)</f>
        <v>1092</v>
      </c>
      <c r="D13" s="43">
        <f t="shared" ref="D13:L13" si="6">C13+160</f>
        <v>1252</v>
      </c>
      <c r="E13" s="43">
        <f t="shared" si="6"/>
        <v>1412</v>
      </c>
      <c r="F13" s="43">
        <f t="shared" si="6"/>
        <v>1572</v>
      </c>
      <c r="G13" s="43">
        <f t="shared" si="6"/>
        <v>1732</v>
      </c>
      <c r="H13" s="43">
        <f t="shared" si="6"/>
        <v>1892</v>
      </c>
      <c r="I13" s="43">
        <f t="shared" si="6"/>
        <v>2052</v>
      </c>
      <c r="J13" s="43">
        <f t="shared" si="6"/>
        <v>2212</v>
      </c>
      <c r="K13" s="43">
        <f t="shared" si="6"/>
        <v>2372</v>
      </c>
      <c r="L13" s="272">
        <f t="shared" si="6"/>
        <v>2532</v>
      </c>
      <c r="M13" s="55" t="s">
        <v>1356</v>
      </c>
      <c r="N13" s="55">
        <v>13</v>
      </c>
    </row>
    <row r="14" spans="1:14" x14ac:dyDescent="0.3">
      <c r="A14" s="41" t="s">
        <v>855</v>
      </c>
      <c r="B14" s="42">
        <v>0.02</v>
      </c>
      <c r="C14" s="43">
        <f>SUM(A2*B14)</f>
        <v>624</v>
      </c>
      <c r="D14" s="43">
        <f t="shared" ref="D14:L14" si="7">C14+100</f>
        <v>724</v>
      </c>
      <c r="E14" s="43">
        <f t="shared" si="7"/>
        <v>824</v>
      </c>
      <c r="F14" s="43">
        <f t="shared" si="7"/>
        <v>924</v>
      </c>
      <c r="G14" s="43">
        <f t="shared" si="7"/>
        <v>1024</v>
      </c>
      <c r="H14" s="43">
        <f t="shared" si="7"/>
        <v>1124</v>
      </c>
      <c r="I14" s="43">
        <f t="shared" si="7"/>
        <v>1224</v>
      </c>
      <c r="J14" s="43">
        <f t="shared" si="7"/>
        <v>1324</v>
      </c>
      <c r="K14" s="43">
        <f t="shared" si="7"/>
        <v>1424</v>
      </c>
      <c r="L14" s="43">
        <f t="shared" si="7"/>
        <v>1524</v>
      </c>
      <c r="M14" s="55"/>
      <c r="N14" s="55"/>
    </row>
    <row r="15" spans="1:14" x14ac:dyDescent="0.3">
      <c r="A15" s="92" t="s">
        <v>838</v>
      </c>
      <c r="B15" s="93"/>
      <c r="C15" s="94"/>
      <c r="D15" s="94"/>
      <c r="E15" s="94"/>
      <c r="F15" s="94"/>
      <c r="G15" s="94"/>
      <c r="H15" s="95"/>
      <c r="I15" s="95"/>
      <c r="J15" s="95"/>
      <c r="K15" s="95"/>
      <c r="L15" s="95"/>
      <c r="M15" s="96"/>
      <c r="N15" s="96"/>
    </row>
    <row r="16" spans="1:14" x14ac:dyDescent="0.3">
      <c r="A16" s="41" t="s">
        <v>839</v>
      </c>
      <c r="B16" s="42">
        <v>0.09</v>
      </c>
      <c r="C16" s="43">
        <f>SUM(A2*B16)</f>
        <v>2808</v>
      </c>
      <c r="D16" s="43">
        <f t="shared" ref="D16:L16" si="8">C16+280</f>
        <v>3088</v>
      </c>
      <c r="E16" s="272">
        <f t="shared" si="8"/>
        <v>3368</v>
      </c>
      <c r="F16" s="43">
        <f t="shared" si="8"/>
        <v>3648</v>
      </c>
      <c r="G16" s="43">
        <f t="shared" si="8"/>
        <v>3928</v>
      </c>
      <c r="H16" s="43">
        <f t="shared" si="8"/>
        <v>4208</v>
      </c>
      <c r="I16" s="43">
        <f t="shared" si="8"/>
        <v>4488</v>
      </c>
      <c r="J16" s="43">
        <f t="shared" si="8"/>
        <v>4768</v>
      </c>
      <c r="K16" s="43">
        <f t="shared" si="8"/>
        <v>5048</v>
      </c>
      <c r="L16" s="43">
        <f t="shared" si="8"/>
        <v>5328</v>
      </c>
      <c r="M16" s="55" t="s">
        <v>1430</v>
      </c>
      <c r="N16" s="55">
        <v>3</v>
      </c>
    </row>
    <row r="17" spans="1:14" x14ac:dyDescent="0.3">
      <c r="A17" s="45" t="s">
        <v>1604</v>
      </c>
      <c r="B17" s="42">
        <v>6.5000000000000002E-2</v>
      </c>
      <c r="C17" s="43">
        <f>SUM(A2*B17)</f>
        <v>2028</v>
      </c>
      <c r="D17" s="43">
        <f t="shared" ref="D17:L17" si="9">C17+220</f>
        <v>2248</v>
      </c>
      <c r="E17" s="43">
        <f t="shared" si="9"/>
        <v>2468</v>
      </c>
      <c r="F17" s="272">
        <f t="shared" si="9"/>
        <v>2688</v>
      </c>
      <c r="G17" s="43">
        <f t="shared" si="9"/>
        <v>2908</v>
      </c>
      <c r="H17" s="43">
        <f t="shared" si="9"/>
        <v>3128</v>
      </c>
      <c r="I17" s="43">
        <f t="shared" si="9"/>
        <v>3348</v>
      </c>
      <c r="J17" s="43">
        <f t="shared" si="9"/>
        <v>3568</v>
      </c>
      <c r="K17" s="43">
        <f t="shared" si="9"/>
        <v>3788</v>
      </c>
      <c r="L17" s="43">
        <f t="shared" si="9"/>
        <v>4008</v>
      </c>
      <c r="M17" s="55" t="s">
        <v>1358</v>
      </c>
      <c r="N17" s="55">
        <v>4</v>
      </c>
    </row>
    <row r="18" spans="1:14" x14ac:dyDescent="0.3">
      <c r="A18" s="41" t="s">
        <v>840</v>
      </c>
      <c r="B18" s="42">
        <v>0.09</v>
      </c>
      <c r="C18" s="43">
        <f>SUM(A2*B18)</f>
        <v>2808</v>
      </c>
      <c r="D18" s="43">
        <f t="shared" ref="D18:L18" si="10">C18+280</f>
        <v>3088</v>
      </c>
      <c r="E18" s="43">
        <f t="shared" si="10"/>
        <v>3368</v>
      </c>
      <c r="F18" s="43">
        <f t="shared" si="10"/>
        <v>3648</v>
      </c>
      <c r="G18" s="43">
        <f t="shared" si="10"/>
        <v>3928</v>
      </c>
      <c r="H18" s="43">
        <f t="shared" si="10"/>
        <v>4208</v>
      </c>
      <c r="I18" s="43">
        <f t="shared" si="10"/>
        <v>4488</v>
      </c>
      <c r="J18" s="43">
        <f t="shared" si="10"/>
        <v>4768</v>
      </c>
      <c r="K18" s="43">
        <f t="shared" si="10"/>
        <v>5048</v>
      </c>
      <c r="L18" s="272">
        <f t="shared" si="10"/>
        <v>5328</v>
      </c>
      <c r="M18" s="55" t="s">
        <v>1414</v>
      </c>
      <c r="N18" s="55">
        <v>16</v>
      </c>
    </row>
    <row r="19" spans="1:14" x14ac:dyDescent="0.3">
      <c r="A19" s="45" t="s">
        <v>1605</v>
      </c>
      <c r="B19" s="42">
        <v>6.5000000000000002E-2</v>
      </c>
      <c r="C19" s="43">
        <f>SUM(A2*B19)</f>
        <v>2028</v>
      </c>
      <c r="D19" s="43">
        <f t="shared" ref="D19:L19" si="11">C19+220</f>
        <v>2248</v>
      </c>
      <c r="E19" s="43">
        <f t="shared" si="11"/>
        <v>2468</v>
      </c>
      <c r="F19" s="43">
        <f t="shared" si="11"/>
        <v>2688</v>
      </c>
      <c r="G19" s="43">
        <f t="shared" si="11"/>
        <v>2908</v>
      </c>
      <c r="H19" s="43">
        <f t="shared" si="11"/>
        <v>3128</v>
      </c>
      <c r="I19" s="43">
        <f t="shared" si="11"/>
        <v>3348</v>
      </c>
      <c r="J19" s="43">
        <f t="shared" si="11"/>
        <v>3568</v>
      </c>
      <c r="K19" s="43">
        <f t="shared" si="11"/>
        <v>3788</v>
      </c>
      <c r="L19" s="272">
        <f t="shared" si="11"/>
        <v>4008</v>
      </c>
      <c r="M19" s="55" t="s">
        <v>1362</v>
      </c>
      <c r="N19" s="55">
        <v>36</v>
      </c>
    </row>
    <row r="20" spans="1:14" x14ac:dyDescent="0.3">
      <c r="A20" s="41" t="s">
        <v>846</v>
      </c>
      <c r="B20" s="42">
        <v>4.4999999999999998E-2</v>
      </c>
      <c r="C20" s="43">
        <f>SUM(A2*B20)</f>
        <v>1404</v>
      </c>
      <c r="D20" s="43">
        <f t="shared" ref="D20:L20" si="12">C20+160</f>
        <v>1564</v>
      </c>
      <c r="E20" s="43">
        <f t="shared" si="12"/>
        <v>1724</v>
      </c>
      <c r="F20" s="272">
        <f t="shared" si="12"/>
        <v>1884</v>
      </c>
      <c r="G20" s="43">
        <f t="shared" si="12"/>
        <v>2044</v>
      </c>
      <c r="H20" s="43">
        <f t="shared" si="12"/>
        <v>2204</v>
      </c>
      <c r="I20" s="43">
        <f t="shared" si="12"/>
        <v>2364</v>
      </c>
      <c r="J20" s="43">
        <f t="shared" si="12"/>
        <v>2524</v>
      </c>
      <c r="K20" s="43">
        <f t="shared" si="12"/>
        <v>2684</v>
      </c>
      <c r="L20" s="43">
        <f t="shared" si="12"/>
        <v>2844</v>
      </c>
      <c r="M20" s="55" t="s">
        <v>1359</v>
      </c>
      <c r="N20" s="55">
        <v>4</v>
      </c>
    </row>
    <row r="21" spans="1:14" x14ac:dyDescent="0.3">
      <c r="A21" s="41" t="s">
        <v>847</v>
      </c>
      <c r="B21" s="42">
        <v>0.03</v>
      </c>
      <c r="C21" s="43">
        <f>SUM(A2*B21)</f>
        <v>936</v>
      </c>
      <c r="D21" s="43">
        <f t="shared" ref="D21:L21" si="13">C21+100</f>
        <v>1036</v>
      </c>
      <c r="E21" s="43">
        <f t="shared" si="13"/>
        <v>1136</v>
      </c>
      <c r="F21" s="43">
        <f t="shared" si="13"/>
        <v>1236</v>
      </c>
      <c r="G21" s="43">
        <f t="shared" si="13"/>
        <v>1336</v>
      </c>
      <c r="H21" s="43">
        <f t="shared" si="13"/>
        <v>1436</v>
      </c>
      <c r="I21" s="43">
        <f t="shared" si="13"/>
        <v>1536</v>
      </c>
      <c r="J21" s="43">
        <f t="shared" si="13"/>
        <v>1636</v>
      </c>
      <c r="K21" s="43">
        <f t="shared" si="13"/>
        <v>1736</v>
      </c>
      <c r="L21" s="43">
        <f t="shared" si="13"/>
        <v>1836</v>
      </c>
      <c r="M21" s="55"/>
      <c r="N21" s="55"/>
    </row>
    <row r="22" spans="1:14" x14ac:dyDescent="0.3">
      <c r="A22" s="41" t="s">
        <v>848</v>
      </c>
      <c r="B22" s="42">
        <v>4.4999999999999998E-2</v>
      </c>
      <c r="C22" s="43">
        <f>SUM(A2*B22)</f>
        <v>1404</v>
      </c>
      <c r="D22" s="43">
        <f t="shared" ref="D22:L22" si="14">C22+160</f>
        <v>1564</v>
      </c>
      <c r="E22" s="43">
        <f t="shared" si="14"/>
        <v>1724</v>
      </c>
      <c r="F22" s="43">
        <f t="shared" si="14"/>
        <v>1884</v>
      </c>
      <c r="G22" s="43">
        <f t="shared" si="14"/>
        <v>2044</v>
      </c>
      <c r="H22" s="43">
        <f t="shared" si="14"/>
        <v>2204</v>
      </c>
      <c r="I22" s="43">
        <f t="shared" si="14"/>
        <v>2364</v>
      </c>
      <c r="J22" s="43">
        <f t="shared" si="14"/>
        <v>2524</v>
      </c>
      <c r="K22" s="43">
        <f t="shared" si="14"/>
        <v>2684</v>
      </c>
      <c r="L22" s="272">
        <f t="shared" si="14"/>
        <v>2844</v>
      </c>
      <c r="M22" s="55" t="s">
        <v>1606</v>
      </c>
      <c r="N22" s="55">
        <v>13</v>
      </c>
    </row>
    <row r="23" spans="1:14" x14ac:dyDescent="0.3">
      <c r="A23" s="41" t="s">
        <v>849</v>
      </c>
      <c r="B23" s="42">
        <v>0.03</v>
      </c>
      <c r="C23" s="43">
        <f>SUM(A2*B23)</f>
        <v>936</v>
      </c>
      <c r="D23" s="43">
        <f t="shared" ref="D23:L23" si="15">C23+100</f>
        <v>1036</v>
      </c>
      <c r="E23" s="43">
        <f t="shared" si="15"/>
        <v>1136</v>
      </c>
      <c r="F23" s="43">
        <f t="shared" si="15"/>
        <v>1236</v>
      </c>
      <c r="G23" s="43">
        <f t="shared" si="15"/>
        <v>1336</v>
      </c>
      <c r="H23" s="43">
        <f t="shared" si="15"/>
        <v>1436</v>
      </c>
      <c r="I23" s="43">
        <f t="shared" si="15"/>
        <v>1536</v>
      </c>
      <c r="J23" s="43">
        <f t="shared" si="15"/>
        <v>1636</v>
      </c>
      <c r="K23" s="43">
        <f t="shared" si="15"/>
        <v>1736</v>
      </c>
      <c r="L23" s="43">
        <f t="shared" si="15"/>
        <v>1836</v>
      </c>
      <c r="M23" s="55"/>
      <c r="N23" s="55"/>
    </row>
    <row r="24" spans="1:14" x14ac:dyDescent="0.3">
      <c r="A24" s="92" t="s">
        <v>841</v>
      </c>
      <c r="B24" s="93"/>
      <c r="C24" s="94"/>
      <c r="D24" s="94"/>
      <c r="E24" s="94"/>
      <c r="F24" s="94"/>
      <c r="G24" s="94"/>
      <c r="H24" s="95"/>
      <c r="I24" s="95"/>
      <c r="J24" s="95"/>
      <c r="K24" s="95"/>
      <c r="L24" s="95"/>
      <c r="M24" s="96"/>
      <c r="N24" s="96"/>
    </row>
    <row r="25" spans="1:14" x14ac:dyDescent="0.3">
      <c r="A25" s="41" t="s">
        <v>842</v>
      </c>
      <c r="B25" s="42">
        <v>0.06</v>
      </c>
      <c r="C25" s="43">
        <f>SUM(A2*B25)</f>
        <v>1872</v>
      </c>
      <c r="D25" s="43">
        <f t="shared" ref="D25:L25" si="16">C25+280</f>
        <v>2152</v>
      </c>
      <c r="E25" s="43">
        <f t="shared" si="16"/>
        <v>2432</v>
      </c>
      <c r="F25" s="43">
        <f t="shared" si="16"/>
        <v>2712</v>
      </c>
      <c r="G25" s="43">
        <f t="shared" si="16"/>
        <v>2992</v>
      </c>
      <c r="H25" s="43">
        <f t="shared" si="16"/>
        <v>3272</v>
      </c>
      <c r="I25" s="43">
        <f t="shared" si="16"/>
        <v>3552</v>
      </c>
      <c r="J25" s="43">
        <f t="shared" si="16"/>
        <v>3832</v>
      </c>
      <c r="K25" s="43">
        <f t="shared" si="16"/>
        <v>4112</v>
      </c>
      <c r="L25" s="43">
        <f t="shared" si="16"/>
        <v>4392</v>
      </c>
      <c r="M25" s="55"/>
      <c r="N25" s="55">
        <v>5</v>
      </c>
    </row>
    <row r="26" spans="1:14" x14ac:dyDescent="0.3">
      <c r="A26" s="41" t="s">
        <v>843</v>
      </c>
      <c r="B26" s="42">
        <v>0.03</v>
      </c>
      <c r="C26" s="43">
        <f>SUM(A2*B26)</f>
        <v>936</v>
      </c>
      <c r="D26" s="43">
        <f t="shared" ref="D26:L26" si="17">C26+220</f>
        <v>1156</v>
      </c>
      <c r="E26" s="43">
        <f t="shared" si="17"/>
        <v>1376</v>
      </c>
      <c r="F26" s="43">
        <f t="shared" si="17"/>
        <v>1596</v>
      </c>
      <c r="G26" s="43">
        <f t="shared" si="17"/>
        <v>1816</v>
      </c>
      <c r="H26" s="43">
        <f t="shared" si="17"/>
        <v>2036</v>
      </c>
      <c r="I26" s="43">
        <f t="shared" si="17"/>
        <v>2256</v>
      </c>
      <c r="J26" s="43">
        <f t="shared" si="17"/>
        <v>2476</v>
      </c>
      <c r="K26" s="43">
        <f t="shared" si="17"/>
        <v>2696</v>
      </c>
      <c r="L26" s="43">
        <f t="shared" si="17"/>
        <v>2916</v>
      </c>
      <c r="M26" s="55"/>
      <c r="N26" s="55">
        <v>0</v>
      </c>
    </row>
    <row r="27" spans="1:14" x14ac:dyDescent="0.3">
      <c r="A27" s="41" t="s">
        <v>850</v>
      </c>
      <c r="B27" s="42">
        <v>3.5000000000000003E-2</v>
      </c>
      <c r="C27" s="43">
        <f>SUM(A2*B27)</f>
        <v>1092</v>
      </c>
      <c r="D27" s="43">
        <f t="shared" ref="D27:L27" si="18">C27+160</f>
        <v>1252</v>
      </c>
      <c r="E27" s="272">
        <f t="shared" si="18"/>
        <v>1412</v>
      </c>
      <c r="F27" s="43">
        <f t="shared" si="18"/>
        <v>1572</v>
      </c>
      <c r="G27" s="43">
        <f t="shared" si="18"/>
        <v>1732</v>
      </c>
      <c r="H27" s="43">
        <f t="shared" si="18"/>
        <v>1892</v>
      </c>
      <c r="I27" s="43">
        <f t="shared" si="18"/>
        <v>2052</v>
      </c>
      <c r="J27" s="43">
        <f t="shared" si="18"/>
        <v>2212</v>
      </c>
      <c r="K27" s="43">
        <f t="shared" si="18"/>
        <v>2372</v>
      </c>
      <c r="L27" s="43">
        <f t="shared" si="18"/>
        <v>2532</v>
      </c>
      <c r="M27" s="55" t="s">
        <v>1607</v>
      </c>
      <c r="N27" s="55">
        <v>3</v>
      </c>
    </row>
    <row r="28" spans="1:14" x14ac:dyDescent="0.3">
      <c r="A28" s="41" t="s">
        <v>851</v>
      </c>
      <c r="B28" s="42">
        <v>0.02</v>
      </c>
      <c r="C28" s="43">
        <f>SUM(A2*B28)</f>
        <v>624</v>
      </c>
      <c r="D28" s="43">
        <f t="shared" ref="D28:L28" si="19">C28+100</f>
        <v>724</v>
      </c>
      <c r="E28" s="43">
        <f t="shared" si="19"/>
        <v>824</v>
      </c>
      <c r="F28" s="43">
        <f t="shared" si="19"/>
        <v>924</v>
      </c>
      <c r="G28" s="43">
        <f t="shared" si="19"/>
        <v>1024</v>
      </c>
      <c r="H28" s="43">
        <f t="shared" si="19"/>
        <v>1124</v>
      </c>
      <c r="I28" s="43">
        <f t="shared" si="19"/>
        <v>1224</v>
      </c>
      <c r="J28" s="43">
        <f t="shared" si="19"/>
        <v>1324</v>
      </c>
      <c r="K28" s="43">
        <f t="shared" si="19"/>
        <v>1424</v>
      </c>
      <c r="L28" s="43">
        <f t="shared" si="19"/>
        <v>1524</v>
      </c>
      <c r="M28" s="55"/>
      <c r="N28" s="55"/>
    </row>
    <row r="29" spans="1:14" x14ac:dyDescent="0.3">
      <c r="A29" s="96" t="s">
        <v>1608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</row>
    <row r="30" spans="1:14" x14ac:dyDescent="0.3">
      <c r="A30" s="41" t="s">
        <v>1609</v>
      </c>
      <c r="B30" s="42">
        <v>0.06</v>
      </c>
      <c r="C30" s="43">
        <f>SUM(A2*B30)</f>
        <v>1872</v>
      </c>
      <c r="D30" s="43">
        <f t="shared" ref="D30:L30" si="20">C30+280</f>
        <v>2152</v>
      </c>
      <c r="E30" s="43">
        <f t="shared" si="20"/>
        <v>2432</v>
      </c>
      <c r="F30" s="43">
        <f t="shared" si="20"/>
        <v>2712</v>
      </c>
      <c r="G30" s="43">
        <f t="shared" si="20"/>
        <v>2992</v>
      </c>
      <c r="H30" s="43">
        <f t="shared" si="20"/>
        <v>3272</v>
      </c>
      <c r="I30" s="43">
        <f t="shared" si="20"/>
        <v>3552</v>
      </c>
      <c r="J30" s="43">
        <f t="shared" si="20"/>
        <v>3832</v>
      </c>
      <c r="K30" s="43">
        <f t="shared" si="20"/>
        <v>4112</v>
      </c>
      <c r="L30" s="43">
        <f t="shared" si="20"/>
        <v>4392</v>
      </c>
      <c r="M30" s="55"/>
      <c r="N30" s="55"/>
    </row>
    <row r="31" spans="1:14" x14ac:dyDescent="0.3">
      <c r="A31" s="41" t="s">
        <v>1610</v>
      </c>
      <c r="B31" s="42">
        <v>0.03</v>
      </c>
      <c r="C31" s="43">
        <f>SUM(A2*B31)</f>
        <v>936</v>
      </c>
      <c r="D31" s="43">
        <f t="shared" ref="D31:L31" si="21">C31+220</f>
        <v>1156</v>
      </c>
      <c r="E31" s="43">
        <f t="shared" si="21"/>
        <v>1376</v>
      </c>
      <c r="F31" s="43">
        <f t="shared" si="21"/>
        <v>1596</v>
      </c>
      <c r="G31" s="43">
        <f t="shared" si="21"/>
        <v>1816</v>
      </c>
      <c r="H31" s="43">
        <f t="shared" si="21"/>
        <v>2036</v>
      </c>
      <c r="I31" s="43">
        <f t="shared" si="21"/>
        <v>2256</v>
      </c>
      <c r="J31" s="43">
        <f t="shared" si="21"/>
        <v>2476</v>
      </c>
      <c r="K31" s="43">
        <f t="shared" si="21"/>
        <v>2696</v>
      </c>
      <c r="L31" s="43">
        <f t="shared" si="21"/>
        <v>2916</v>
      </c>
      <c r="M31" s="55"/>
      <c r="N31" s="55"/>
    </row>
    <row r="32" spans="1:14" x14ac:dyDescent="0.3">
      <c r="A32" s="41" t="s">
        <v>1611</v>
      </c>
      <c r="B32" s="42">
        <v>0.06</v>
      </c>
      <c r="C32" s="43">
        <f>SUM(A2*B32)</f>
        <v>1872</v>
      </c>
      <c r="D32" s="43">
        <f t="shared" ref="D32:L32" si="22">C32+280</f>
        <v>2152</v>
      </c>
      <c r="E32" s="43">
        <f t="shared" si="22"/>
        <v>2432</v>
      </c>
      <c r="F32" s="43">
        <f t="shared" si="22"/>
        <v>2712</v>
      </c>
      <c r="G32" s="43">
        <f t="shared" si="22"/>
        <v>2992</v>
      </c>
      <c r="H32" s="43">
        <f t="shared" si="22"/>
        <v>3272</v>
      </c>
      <c r="I32" s="43">
        <f t="shared" si="22"/>
        <v>3552</v>
      </c>
      <c r="J32" s="43">
        <f t="shared" si="22"/>
        <v>3832</v>
      </c>
      <c r="K32" s="43">
        <f t="shared" si="22"/>
        <v>4112</v>
      </c>
      <c r="L32" s="43">
        <f t="shared" si="22"/>
        <v>4392</v>
      </c>
      <c r="M32" s="55"/>
      <c r="N32" s="55"/>
    </row>
    <row r="33" spans="1:14" x14ac:dyDescent="0.3">
      <c r="A33" s="41" t="s">
        <v>1612</v>
      </c>
      <c r="B33" s="42">
        <v>0.03</v>
      </c>
      <c r="C33" s="43">
        <f>SUM(A2*B33)</f>
        <v>936</v>
      </c>
      <c r="D33" s="43">
        <f t="shared" ref="D33:L33" si="23">C33+220</f>
        <v>1156</v>
      </c>
      <c r="E33" s="43">
        <f t="shared" si="23"/>
        <v>1376</v>
      </c>
      <c r="F33" s="43">
        <f t="shared" si="23"/>
        <v>1596</v>
      </c>
      <c r="G33" s="43">
        <f t="shared" si="23"/>
        <v>1816</v>
      </c>
      <c r="H33" s="43">
        <f t="shared" si="23"/>
        <v>2036</v>
      </c>
      <c r="I33" s="43">
        <f t="shared" si="23"/>
        <v>2256</v>
      </c>
      <c r="J33" s="43">
        <f t="shared" si="23"/>
        <v>2476</v>
      </c>
      <c r="K33" s="43">
        <f t="shared" si="23"/>
        <v>2696</v>
      </c>
      <c r="L33" s="43">
        <f t="shared" si="23"/>
        <v>2916</v>
      </c>
      <c r="M33" s="55"/>
      <c r="N33" s="55"/>
    </row>
    <row r="34" spans="1:14" x14ac:dyDescent="0.3">
      <c r="A34" s="41" t="s">
        <v>1613</v>
      </c>
      <c r="B34" s="42">
        <v>3.5000000000000003E-2</v>
      </c>
      <c r="C34" s="43">
        <f>SUM(A2*B34)</f>
        <v>1092</v>
      </c>
      <c r="D34" s="43">
        <f t="shared" ref="D34:L34" si="24">C34+160</f>
        <v>1252</v>
      </c>
      <c r="E34" s="43">
        <f t="shared" si="24"/>
        <v>1412</v>
      </c>
      <c r="F34" s="43">
        <f t="shared" si="24"/>
        <v>1572</v>
      </c>
      <c r="G34" s="43">
        <f t="shared" si="24"/>
        <v>1732</v>
      </c>
      <c r="H34" s="43">
        <f t="shared" si="24"/>
        <v>1892</v>
      </c>
      <c r="I34" s="43">
        <f t="shared" si="24"/>
        <v>2052</v>
      </c>
      <c r="J34" s="43">
        <f t="shared" si="24"/>
        <v>2212</v>
      </c>
      <c r="K34" s="43">
        <f t="shared" si="24"/>
        <v>2372</v>
      </c>
      <c r="L34" s="43">
        <f t="shared" si="24"/>
        <v>2532</v>
      </c>
      <c r="M34" s="55"/>
      <c r="N34" s="55"/>
    </row>
    <row r="35" spans="1:14" x14ac:dyDescent="0.3">
      <c r="A35" s="41" t="s">
        <v>1614</v>
      </c>
      <c r="B35" s="42">
        <v>0.02</v>
      </c>
      <c r="C35" s="43">
        <f>SUM(A2*B35)</f>
        <v>624</v>
      </c>
      <c r="D35" s="43">
        <f t="shared" ref="D35:L35" si="25">C35+100</f>
        <v>724</v>
      </c>
      <c r="E35" s="43">
        <f t="shared" si="25"/>
        <v>824</v>
      </c>
      <c r="F35" s="43">
        <f t="shared" si="25"/>
        <v>924</v>
      </c>
      <c r="G35" s="43">
        <f t="shared" si="25"/>
        <v>1024</v>
      </c>
      <c r="H35" s="43">
        <f t="shared" si="25"/>
        <v>1124</v>
      </c>
      <c r="I35" s="43">
        <f t="shared" si="25"/>
        <v>1224</v>
      </c>
      <c r="J35" s="43">
        <f t="shared" si="25"/>
        <v>1324</v>
      </c>
      <c r="K35" s="43">
        <f t="shared" si="25"/>
        <v>1424</v>
      </c>
      <c r="L35" s="43">
        <f t="shared" si="25"/>
        <v>1524</v>
      </c>
      <c r="M35" s="55"/>
      <c r="N35" s="55"/>
    </row>
    <row r="36" spans="1:14" x14ac:dyDescent="0.3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</row>
    <row r="37" spans="1:14" x14ac:dyDescent="0.3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</row>
  </sheetData>
  <pageMargins left="0.25" right="0.25" top="0.5" bottom="0.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72"/>
  <sheetViews>
    <sheetView workbookViewId="0">
      <selection activeCell="E1" sqref="E1"/>
    </sheetView>
  </sheetViews>
  <sheetFormatPr defaultRowHeight="14.4" x14ac:dyDescent="0.3"/>
  <cols>
    <col min="1" max="1" width="32.6640625" customWidth="1"/>
    <col min="2" max="2" width="15.5546875" customWidth="1"/>
    <col min="3" max="7" width="20.5546875" customWidth="1"/>
  </cols>
  <sheetData>
    <row r="1" spans="1:5" x14ac:dyDescent="0.3">
      <c r="B1" s="40">
        <v>2017</v>
      </c>
      <c r="C1" s="40">
        <v>2018</v>
      </c>
      <c r="D1" s="40">
        <v>2019</v>
      </c>
      <c r="E1" s="8" t="s">
        <v>1172</v>
      </c>
    </row>
    <row r="2" spans="1:5" x14ac:dyDescent="0.3">
      <c r="A2" s="9" t="s">
        <v>1210</v>
      </c>
      <c r="B2" s="4">
        <f>SUM(ARICK10!O8+'ARICK 18'!O11+'ARICK 21'!O10+'ARICK 43'!O9)</f>
        <v>1515352.4300000002</v>
      </c>
      <c r="C2" s="4">
        <f>SUM(ARICK10!O520)</f>
        <v>1669006.5800000005</v>
      </c>
      <c r="D2" s="4">
        <f>SUM(ARICK10!U520)</f>
        <v>1968591.6600000006</v>
      </c>
    </row>
    <row r="3" spans="1:5" x14ac:dyDescent="0.3">
      <c r="B3" s="4"/>
    </row>
    <row r="4" spans="1:5" x14ac:dyDescent="0.3">
      <c r="A4" t="s">
        <v>1151</v>
      </c>
      <c r="B4" s="4">
        <f>SUM(ARICK10!O74+'ARICK 18'!O16+'ARICK 21'!O36+'ARICK 43'!O15)</f>
        <v>2001153.4200000002</v>
      </c>
      <c r="C4" s="4">
        <f>(ARICK10!S74+'ARICK 18'!Q16+'ARICK 21'!Q36+'ARICK 43'!Q15)</f>
        <v>2255872.6</v>
      </c>
      <c r="D4" s="52">
        <f>(ARICK10!U74+'ARICK 18'!S16+'ARICK 21'!S36+'ARICK 43'!S15)</f>
        <v>2363108.1300000008</v>
      </c>
    </row>
    <row r="5" spans="1:5" x14ac:dyDescent="0.3">
      <c r="B5" s="4"/>
    </row>
    <row r="6" spans="1:5" x14ac:dyDescent="0.3">
      <c r="A6" t="s">
        <v>1152</v>
      </c>
      <c r="B6" s="4">
        <f>SUM(ARICK10!O10:O11)</f>
        <v>785440.82000000007</v>
      </c>
      <c r="C6" s="4">
        <f>SUM(ARICK10!Q10:Q12)</f>
        <v>798253.04</v>
      </c>
      <c r="D6" s="52">
        <f>SUM(ARICK10!U10+ARICK10!U11+ARICK10!U12)</f>
        <v>798591.37</v>
      </c>
    </row>
    <row r="7" spans="1:5" x14ac:dyDescent="0.3">
      <c r="A7" t="s">
        <v>1153</v>
      </c>
      <c r="B7" s="4">
        <f>SUM(ARICK10!O12+ARICK10!O14+ARICK10!O15+ARICK10!O16+ARICK10!O17+ARICK10!O18)</f>
        <v>8013.34</v>
      </c>
      <c r="C7" s="68">
        <f>SUM(ARICK10!S14:S18)</f>
        <v>11857.67</v>
      </c>
      <c r="D7" s="52">
        <f>SUM(ARICK10!U14:U18)</f>
        <v>24869.57</v>
      </c>
    </row>
    <row r="8" spans="1:5" x14ac:dyDescent="0.3">
      <c r="A8" t="s">
        <v>1154</v>
      </c>
      <c r="B8" s="4">
        <f>SUM(ARICK10!O25)</f>
        <v>32250</v>
      </c>
      <c r="C8" s="68">
        <f>SUM(ARICK10!S25)</f>
        <v>31510</v>
      </c>
      <c r="D8" s="52">
        <f>(ARICK10!U25)</f>
        <v>32540</v>
      </c>
    </row>
    <row r="9" spans="1:5" x14ac:dyDescent="0.3">
      <c r="A9" t="s">
        <v>34</v>
      </c>
      <c r="B9" s="4">
        <f>SUM(ARICK10!O38)</f>
        <v>966396.35</v>
      </c>
      <c r="C9" s="68">
        <f>SUM(ARICK10!S38)</f>
        <v>948271.22</v>
      </c>
      <c r="D9" s="52">
        <f>SUM(ARICK10!U38)</f>
        <v>1134984.48</v>
      </c>
    </row>
    <row r="10" spans="1:5" x14ac:dyDescent="0.3">
      <c r="A10" t="s">
        <v>20</v>
      </c>
      <c r="B10" s="4">
        <f>SUM(ARICK10!O24+ARICK10!O26+ARICK10!O27+ARICK10!O30+ARICK10!O31+ARICK10!O33+ARICK10!O34+ARICK10!O35+ARICK10!O39+ARICK10!O40+ARICK10!O48+ARICK10!O49+ARICK10!O60+ARICK10!O63+ARICK10!O64+ARICK10!O66+ARICK10!O70+ARICK10!O21+ARICK10!O22+ARICK10!O23)</f>
        <v>150045.35</v>
      </c>
      <c r="C10" s="4">
        <f>SUM(ARICK10!S24+ARICK10!S26+ARICK10!S27+ARICK10!S30+ARICK10!S31+ARICK10!S33+ARICK10!S34+ARICK10!S35+ARICK10!S39+ARICK10!S40+ARICK10!S48+ARICK10!S49+ARICK10!S60+ARICK10!S63+ARICK10!S64+ARICK10!S66+ARICK10!S70)</f>
        <v>189198.39</v>
      </c>
      <c r="D10" s="52">
        <f>(ARICK10!U24+ARICK10!U26+ARICK10!U27+ARICK10!U30+ARICK10!U31+ARICK10!U33+ARICK10!U34+ARICK10!U35+ARICK10!U39+ARICK10!U40+ARICK10!U48+ARICK10!U49+ARICK10!U60+ARICK10!U63+ARICK10!U64+ARICK10!U66+ARICK10!U70)</f>
        <v>148997.72</v>
      </c>
    </row>
    <row r="11" spans="1:5" x14ac:dyDescent="0.3">
      <c r="A11" t="s">
        <v>1155</v>
      </c>
      <c r="B11" s="4">
        <f>SUM(ARICK10!M71)</f>
        <v>-50000</v>
      </c>
      <c r="C11" s="52">
        <f>SUM(ARICK10!S71)</f>
        <v>-250000</v>
      </c>
      <c r="D11" s="52">
        <f>SUM(ARICK10!U71)</f>
        <v>-85000</v>
      </c>
    </row>
    <row r="12" spans="1:5" x14ac:dyDescent="0.3">
      <c r="A12" t="s">
        <v>1156</v>
      </c>
      <c r="B12" s="4">
        <f>SUM(ARICK10!O72)</f>
        <v>-60000</v>
      </c>
      <c r="C12" s="52">
        <f>SUM(ARICK10!S72)</f>
        <v>-60000</v>
      </c>
      <c r="D12" s="52">
        <f>SUM(ARICK10!U72)</f>
        <v>-60000</v>
      </c>
    </row>
    <row r="13" spans="1:5" x14ac:dyDescent="0.3">
      <c r="A13" t="s">
        <v>1173</v>
      </c>
      <c r="B13" s="4">
        <f>SUM(ARICK10!O73)</f>
        <v>-30000</v>
      </c>
      <c r="C13" s="52">
        <f>SUM(ARICK10!S73)</f>
        <v>-25000</v>
      </c>
      <c r="D13" s="52">
        <f>SUM(ARICK10!U73)</f>
        <v>-35000</v>
      </c>
    </row>
    <row r="14" spans="1:5" x14ac:dyDescent="0.3">
      <c r="A14" t="s">
        <v>1174</v>
      </c>
      <c r="B14" s="4">
        <f>SUM(ARICK10!O45:O46)</f>
        <v>-25280.600000000002</v>
      </c>
      <c r="C14" s="52">
        <f>SUM(ARICK10!S45)</f>
        <v>-1443.11</v>
      </c>
      <c r="D14" s="52">
        <f>SUM(ARICK10!U45+ARICK10!U46)</f>
        <v>-11239.52</v>
      </c>
    </row>
    <row r="15" spans="1:5" x14ac:dyDescent="0.3">
      <c r="B15" s="4"/>
    </row>
    <row r="16" spans="1:5" x14ac:dyDescent="0.3">
      <c r="A16" s="3" t="s">
        <v>1062</v>
      </c>
      <c r="B16" s="4">
        <f>SUM(B4:B14)</f>
        <v>3778018.68</v>
      </c>
      <c r="C16" s="4">
        <f>SUM(C6:C14)</f>
        <v>1642647.2100000002</v>
      </c>
      <c r="D16" s="52">
        <f>SUM(D6:D14)</f>
        <v>1948743.62</v>
      </c>
    </row>
    <row r="17" spans="1:4" x14ac:dyDescent="0.3">
      <c r="B17" s="4"/>
    </row>
    <row r="18" spans="1:4" x14ac:dyDescent="0.3">
      <c r="A18" s="3" t="s">
        <v>1157</v>
      </c>
      <c r="B18" s="71">
        <f>SUM(B2:B14)</f>
        <v>5293371.1100000003</v>
      </c>
      <c r="C18" s="71">
        <f>SUM(C2:C14)</f>
        <v>5567526.3899999997</v>
      </c>
      <c r="D18" s="71">
        <f>SUM(D2:D14)</f>
        <v>6280443.4100000011</v>
      </c>
    </row>
    <row r="19" spans="1:4" x14ac:dyDescent="0.3">
      <c r="B19" s="4"/>
    </row>
    <row r="20" spans="1:4" x14ac:dyDescent="0.3">
      <c r="A20" s="9" t="s">
        <v>1158</v>
      </c>
      <c r="B20" s="4"/>
    </row>
    <row r="21" spans="1:4" x14ac:dyDescent="0.3">
      <c r="B21" s="4"/>
    </row>
    <row r="22" spans="1:4" x14ac:dyDescent="0.3">
      <c r="A22" s="72" t="s">
        <v>1159</v>
      </c>
      <c r="B22" s="4">
        <f>SUM(ARICK10!O78+ARICK10!O83+ARICK10!O92+ARICK10!O98+ARICK10!O127+ARICK10!O141+ARICK10!O150+ARICK10!O151+ARICK10!O191+ARICK10!O192+ARICK10!O213+ARICK10!O220+ARICK10!O226+ARICK10!O255+ARICK10!O268+ARICK10!O270+ARICK10!O405+ARICK10!O409+ARICK10!O419+ARICK10!O431+ARICK10!O439+ARICK10!O445+ARICK10!O452+ARICK10!O461+ARICK10!O190+ARICK10!O152+ARICK10!O406+ARICK10!O295+ARICK10!O279)</f>
        <v>470105.24000000005</v>
      </c>
      <c r="C22" s="52">
        <f>(ARICK10!S78+ARICK10!S83+ARICK10!S92+ARICK10!S98+ARICK10!S127+ARICK10!S141+ARICK10!S150+ARICK10!S151+ARICK10!S191+ARICK10!S192+ARICK10!S213+ARICK10!S220+ARICK10!S226+ARICK10!S255+ARICK10!S268+ARICK10!S270+ARICK10!S405+ARICK10!S409+ARICK10!S419+ARICK10!S431+ARICK10!S439+ARICK10!S445+ARICK10!S452+ARICK10!S461+ARICK10!S190+ARICK10!S152+ARICK10!S406+ARICK10!S295+ARICK10!S279)</f>
        <v>431944.97000000003</v>
      </c>
      <c r="D22" s="52">
        <f>(ARICK10!U78+ARICK10!U83+ARICK10!U92+ARICK10!U98+ARICK10!U127+ARICK10!U141+ARICK10!U150+ARICK10!U151+ARICK10!U191+ARICK10!U192+ARICK10!U213+ARICK10!U220+ARICK10!U226+ARICK10!U255+ARICK10!U268+ARICK10!U270+ARICK10!U405+ARICK10!U409+ARICK10!U419+ARICK10!U431+ARICK10!U439+ARICK10!U445+ARICK10!U452+ARICK10!U461+ARICK10!U190+ARICK10!U152+ARICK10!U406+ARICK10!U295+ARICK10!U279)</f>
        <v>519949.23000000004</v>
      </c>
    </row>
    <row r="23" spans="1:4" x14ac:dyDescent="0.3">
      <c r="A23" s="74" t="s">
        <v>1160</v>
      </c>
      <c r="B23" s="4">
        <f>SUM(ARICK10!O128+ARICK10!O313+ARICK10!O387+ARICK10!O256)</f>
        <v>42666.16</v>
      </c>
      <c r="C23" s="52">
        <f>(ARICK10!S128+ARICK10!S313+ARICK10!S387+ARICK10!S256)</f>
        <v>52975.39</v>
      </c>
      <c r="D23" s="52">
        <f>(ARICK10!U128+ARICK10!U313+ARICK10!U387+ARICK10!U256)</f>
        <v>39131.69</v>
      </c>
    </row>
    <row r="24" spans="1:4" x14ac:dyDescent="0.3">
      <c r="A24" s="73" t="s">
        <v>1161</v>
      </c>
      <c r="B24" s="4">
        <f>SUM(ARICK10!O337:O342)</f>
        <v>34259.72</v>
      </c>
      <c r="C24" s="52">
        <f>(ARICK10!S337+S272+S273)</f>
        <v>34002.730000000003</v>
      </c>
      <c r="D24" s="52">
        <f>(ARICK10!U337+ARICK10!U341+ARICK10!U342)</f>
        <v>50676.91</v>
      </c>
    </row>
    <row r="25" spans="1:4" x14ac:dyDescent="0.3">
      <c r="A25" s="78" t="s">
        <v>1197</v>
      </c>
      <c r="B25" s="4">
        <f>SUM('ARICK 21'!O40+'ARICK 21'!O42)</f>
        <v>29812.5</v>
      </c>
      <c r="C25" s="52">
        <f>('ARICK 21'!Q40+'ARICK 21'!Q42)</f>
        <v>29784.17</v>
      </c>
      <c r="D25" s="52">
        <f>('ARICK 21'!S40+'ARICK 21'!S42)</f>
        <v>29210.17</v>
      </c>
    </row>
    <row r="26" spans="1:4" x14ac:dyDescent="0.3">
      <c r="A26" s="78" t="s">
        <v>1198</v>
      </c>
      <c r="B26" s="4">
        <f>SUM('ARICK 21'!O44+'ARICK 21'!O45)</f>
        <v>8028.66</v>
      </c>
      <c r="C26" s="52">
        <f>('ARICK 21'!Q44+'ARICK 21'!Q45)</f>
        <v>7894.2400000000007</v>
      </c>
      <c r="D26" s="52">
        <f>('ARICK 21'!S44+'ARICK 21'!S45)</f>
        <v>7536.67</v>
      </c>
    </row>
    <row r="27" spans="1:4" x14ac:dyDescent="0.3">
      <c r="A27" s="76" t="s">
        <v>1196</v>
      </c>
      <c r="B27" s="4">
        <f>SUM(ARICK10!O471+ARICK10!O473)</f>
        <v>86975</v>
      </c>
      <c r="C27" s="52">
        <f>(ARICK10!S471+ARICK10!S473)</f>
        <v>86995</v>
      </c>
      <c r="D27" s="52">
        <f>(ARICK10!U471+ARICK10!U473)</f>
        <v>85000</v>
      </c>
    </row>
    <row r="28" spans="1:4" x14ac:dyDescent="0.3">
      <c r="A28" s="76" t="s">
        <v>1195</v>
      </c>
      <c r="B28" s="4">
        <f>SUM(ARICK10!O475+O387)</f>
        <v>21475.73</v>
      </c>
      <c r="C28" s="52">
        <f>(ARICK10!S475+S387)</f>
        <v>23194.28</v>
      </c>
      <c r="D28" s="52">
        <f>(ARICK10!U475+U387)</f>
        <v>33969.35</v>
      </c>
    </row>
    <row r="29" spans="1:4" x14ac:dyDescent="0.3">
      <c r="A29" s="77" t="s">
        <v>1162</v>
      </c>
      <c r="B29" s="4">
        <f>SUM(ARICK10!O79+ARICK10!O85+ARICK10!O94+ARICK10!O100+ARICK10!O112+ARICK10!O130+ARICK10!O133+ARICK10!O147+ARICK10!O163+ARICK10!O198+ARICK10!O215+ARICK10!O222+ARICK10!O228+ARICK10!O238+ARICK10!O260+ARICK10!O286+ARICK10!O410+ARICK10!O411+ARICK10!O422+ARICK10!O423+ARICK10!O433+ARICK10!O441+ARICK10!O447+ARICK10!O454+ARICK10!O464+'ARICK 21'!O45+ARICK10!O197+ARICK10!O263+ARICK10!O277+ARICK10!O317+ARICK10!O343+ARICK10!O346+ARICK10!O392+ARICK10!O396+ARICK10!O408)</f>
        <v>203953.95</v>
      </c>
      <c r="C29" s="52">
        <f>(ARICK10!S79+ARICK10!S85+ARICK10!S94+ARICK10!S100+ARICK10!S112+ARICK10!S130+ARICK10!S133+ARICK10!S147+ARICK10!S163+ARICK10!S198+ARICK10!S215+ARICK10!S222+ARICK10!S228+ARICK10!S238+ARICK10!S260+ARICK10!S286+ARICK10!S410+ARICK10!S411+ARICK10!S422+ARICK10!S423+ARICK10!S433+ARICK10!S441+ARICK10!S447+ARICK10!S454+ARICK10!S464+'ARICK 21'!S45+ARICK10!S197+ARICK10!S263+ARICK10!S277+ARICK10!S317+ARICK10!S343+ARICK10!S346+ARICK10!S392+ARICK10!S396+ARICK10!S408)</f>
        <v>200834.72999999998</v>
      </c>
      <c r="D29" s="52">
        <f>(ARICK10!U79+ARICK10!U85+ARICK10!U94+ARICK10!U100+ARICK10!U112+ARICK10!U130+ARICK10!U133+ARICK10!U147+ARICK10!U163+ARICK10!U198+ARICK10!U215+ARICK10!U222+ARICK10!U228+ARICK10!U238+ARICK10!U260+ARICK10!U286+ARICK10!U410+ARICK10!U411+ARICK10!U422+ARICK10!U423+ARICK10!U433+ARICK10!U441+ARICK10!U447+ARICK10!U454+ARICK10!U464+'ARICK 21'!U45+ARICK10!U197+ARICK10!U263+ARICK10!U277+ARICK10!U317+ARICK10!U343+ARICK10!U346+ARICK10!U392+ARICK10!U396+ARICK10!U408)</f>
        <v>231263.13</v>
      </c>
    </row>
    <row r="30" spans="1:4" x14ac:dyDescent="0.3">
      <c r="A30" s="80" t="s">
        <v>1163</v>
      </c>
      <c r="B30" s="4"/>
    </row>
    <row r="31" spans="1:4" x14ac:dyDescent="0.3">
      <c r="A31" s="79" t="s">
        <v>1164</v>
      </c>
      <c r="B31" s="4">
        <f>SUM(ARICK10!O84+ARICK10!O86+ARICK10!O93+ARICK10!O95+ARICK10!O129+ARICK10!O132+ARICK10!O170+ARICK10!O161+ARICK10!O192+ARICK10!O201+ARICK10!O214+ARICK10!O216+ARICK10!O221+ARICK10!O223+ARICK10!O227+ARICK10!O229+ARICK10!O259+ARICK10!O262+ARICK10!O273+ARICK10!O275+ARICK10!O391+ARICK10!O396+ARICK10!O407+ARICK10!O410+ARICK10!O421+ARICK10!O423+ARICK10!O432+ARICK10!O434+ARICK10!O446+ARICK10!O448+ARICK10!O453+ARICK10!O455+ARICK10!O463+ARICK10!O465+'ARICK 21'!O42+'ARICK 21'!O44+ARICK10!O170+ARICK10!O297)</f>
        <v>19804.080000000002</v>
      </c>
      <c r="C31" s="52">
        <f>(ARICK10!S84+ARICK10!S86+ARICK10!S93+ARICK10!S95+ARICK10!S129+ARICK10!S132+ARICK10!S170+ARICK10!S161+ARICK10!S192+ARICK10!S201+ARICK10!S214+ARICK10!S216+ARICK10!S221+ARICK10!S223+ARICK10!S227+ARICK10!S229+ARICK10!S259+ARICK10!S262+ARICK10!S273+ARICK10!S275+ARICK10!S391+ARICK10!S396+ARICK10!S407+ARICK10!S410+ARICK10!S421+ARICK10!S423+ARICK10!S432+ARICK10!S434+ARICK10!S446+ARICK10!S448+ARICK10!S453+ARICK10!S455+ARICK10!S463+ARICK10!S465+'ARICK 21'!S42+'ARICK 21'!S44+ARICK10!S170+ARICK10!S297)</f>
        <v>36221.680000000008</v>
      </c>
      <c r="D31" s="52">
        <f>(ARICK10!U84+ARICK10!U86+ARICK10!U93+ARICK10!U95+ARICK10!U129+ARICK10!U132+ARICK10!U170+ARICK10!U161+ARICK10!U192+ARICK10!U201+ARICK10!U214+ARICK10!U216+ARICK10!U221+ARICK10!U223+ARICK10!U227+ARICK10!U229+ARICK10!U259+ARICK10!U262+ARICK10!U273+ARICK10!U275+ARICK10!U391+ARICK10!U396+ARICK10!U407+ARICK10!U410+ARICK10!U421+ARICK10!U423+ARICK10!U432+ARICK10!U434+ARICK10!U446+ARICK10!U448+ARICK10!U453+ARICK10!U455+ARICK10!U463+ARICK10!U465+'ARICK 21'!S42+'ARICK 21'!S44+ARICK10!U170+ARICK10!U297)</f>
        <v>26451.53</v>
      </c>
    </row>
    <row r="32" spans="1:4" x14ac:dyDescent="0.3">
      <c r="A32" s="73" t="s">
        <v>1175</v>
      </c>
      <c r="B32" s="4">
        <f>SUM(ARICK10!O304+ARICK10!O328+ARICK10!O507+ARICK10!O513+ARICK10!O329)</f>
        <v>80632.62</v>
      </c>
      <c r="C32" s="52">
        <f>(ARICK10!S304+ARICK10!S328+ARICK10!S507+ARICK10!S513+ARICK10!S329)</f>
        <v>83099.58</v>
      </c>
      <c r="D32" s="52">
        <f>(ARICK10!U304+ARICK10!U328+ARICK10!U507+ARICK10!U513+ARICK10!U329)</f>
        <v>73716.760000000009</v>
      </c>
    </row>
    <row r="33" spans="1:4" x14ac:dyDescent="0.3">
      <c r="A33" s="73" t="s">
        <v>1176</v>
      </c>
      <c r="B33" s="4">
        <f>SUM(ARICK10!O306+ARICK10!O331+ARICK10!O507)</f>
        <v>43522.54</v>
      </c>
      <c r="C33" s="52">
        <f>(ARICK10!S306+ARICK10!S331+ARICK10!S507)</f>
        <v>45971.020000000004</v>
      </c>
      <c r="D33" s="52">
        <f>(ARICK10!U306+ARICK10!U331+ARICK10!U507)</f>
        <v>35669.29</v>
      </c>
    </row>
    <row r="34" spans="1:4" x14ac:dyDescent="0.3">
      <c r="A34" s="76" t="s">
        <v>1211</v>
      </c>
      <c r="B34" s="4">
        <f>SUM(ARICK10!O284+ARICK10!O289)</f>
        <v>27205.1</v>
      </c>
      <c r="C34" s="52">
        <f>(ARICK10!O284+ARICK10!O289)</f>
        <v>27205.1</v>
      </c>
      <c r="D34" s="52">
        <f>(ARICK10!U284+ARICK10!U289)</f>
        <v>34800.9</v>
      </c>
    </row>
    <row r="35" spans="1:4" x14ac:dyDescent="0.3">
      <c r="A35" s="76" t="s">
        <v>1199</v>
      </c>
      <c r="B35" s="4">
        <f>SUM(ARICK10!O286)</f>
        <v>6464.6</v>
      </c>
      <c r="C35" s="52">
        <f>(ARICK10!S286)</f>
        <v>6404.13</v>
      </c>
      <c r="D35" s="52">
        <f>(ARICK10!U286)</f>
        <v>6664.92</v>
      </c>
    </row>
    <row r="36" spans="1:4" x14ac:dyDescent="0.3">
      <c r="A36" s="75" t="s">
        <v>1201</v>
      </c>
      <c r="B36" s="4">
        <f>SUM(ARICK10!O364+ARICK10!O370+ARICK10!O372)</f>
        <v>43252.639999999999</v>
      </c>
      <c r="C36" s="52">
        <f>(ARICK10!S364+ARICK10!S370+ARICK10!S372)</f>
        <v>59003.780000000006</v>
      </c>
      <c r="D36" s="52">
        <f>(ARICK10!U364+ARICK10!U370+ARICK10!U372)</f>
        <v>85660.58</v>
      </c>
    </row>
    <row r="37" spans="1:4" x14ac:dyDescent="0.3">
      <c r="A37" s="75" t="s">
        <v>1200</v>
      </c>
      <c r="B37" s="4">
        <f>SUM(ARICK10!O368+ARICK10!O371)</f>
        <v>4977.67</v>
      </c>
      <c r="C37" s="52">
        <f>(ARICK10!S368+ARICK10!S371)</f>
        <v>5478.91</v>
      </c>
      <c r="D37" s="52">
        <f>(ARICK10!U368+ARICK10!U371)</f>
        <v>6676.2400000000007</v>
      </c>
    </row>
    <row r="38" spans="1:4" x14ac:dyDescent="0.3">
      <c r="B38" s="4"/>
    </row>
    <row r="39" spans="1:4" x14ac:dyDescent="0.3">
      <c r="A39" s="3" t="s">
        <v>1062</v>
      </c>
      <c r="B39" s="71">
        <f>SUM(B22:B37)</f>
        <v>1123136.21</v>
      </c>
      <c r="C39" s="53">
        <f>SUM(C22:C37)</f>
        <v>1131009.71</v>
      </c>
      <c r="D39" s="53">
        <f>SUM(D22:D37)</f>
        <v>1266377.3700000001</v>
      </c>
    </row>
    <row r="40" spans="1:4" x14ac:dyDescent="0.3">
      <c r="B40" s="4"/>
    </row>
    <row r="41" spans="1:4" x14ac:dyDescent="0.3">
      <c r="A41" t="s">
        <v>1167</v>
      </c>
      <c r="B41" s="4">
        <f>SUM(ARICK10!O351+ARICK10!O353)</f>
        <v>84081.95</v>
      </c>
      <c r="C41" s="52">
        <f>(ARICK10!S351+ARICK10!S353)</f>
        <v>58009.270000000004</v>
      </c>
      <c r="D41" s="52">
        <f>(ARICK10!U351+ARICK10!U353)</f>
        <v>58300.4</v>
      </c>
    </row>
    <row r="42" spans="1:4" x14ac:dyDescent="0.3">
      <c r="A42" t="s">
        <v>1166</v>
      </c>
      <c r="B42" s="4">
        <f>SUM(ARICK10!O353)</f>
        <v>32941.769999999997</v>
      </c>
      <c r="C42" s="52">
        <f>(ARICK10!S353)</f>
        <v>33656.160000000003</v>
      </c>
      <c r="D42" s="52">
        <f>(ARICK10!U353)</f>
        <v>25971.4</v>
      </c>
    </row>
    <row r="43" spans="1:4" x14ac:dyDescent="0.3">
      <c r="A43" t="s">
        <v>1168</v>
      </c>
      <c r="B43" s="4">
        <f>SUM(ARICK10!O360:O362)</f>
        <v>14236.75</v>
      </c>
      <c r="C43" s="52">
        <f>(ARICK10!S360+ARICK10!S361+ARICK10!S362)</f>
        <v>12931.84</v>
      </c>
      <c r="D43" s="52">
        <f>(ARICK10!U360+ARICK10!U361+ARICK10!U362)</f>
        <v>12642.09</v>
      </c>
    </row>
    <row r="44" spans="1:4" x14ac:dyDescent="0.3">
      <c r="A44" t="s">
        <v>1169</v>
      </c>
      <c r="B44" s="4">
        <f>SUM(ARICK10!O357)</f>
        <v>54098.77</v>
      </c>
      <c r="C44" s="52">
        <f>(ARICK10!S357)</f>
        <v>61048.53</v>
      </c>
      <c r="D44" s="52">
        <f>(ARICK10!U357)</f>
        <v>70343.89</v>
      </c>
    </row>
    <row r="45" spans="1:4" x14ac:dyDescent="0.3">
      <c r="A45" t="s">
        <v>1205</v>
      </c>
      <c r="B45" s="85">
        <f>SUM(ARICK10!O381+ARICK10!O382+ARICK10!O384)</f>
        <v>24263.07</v>
      </c>
      <c r="C45" s="52">
        <f>(ARICK10!S381+ARICK10!S382+ARICK10!S384)</f>
        <v>10900.91</v>
      </c>
      <c r="D45" s="52">
        <f>(ARICK10!U381+ARICK10!U382+ARICK10!U384)</f>
        <v>22967.54</v>
      </c>
    </row>
    <row r="46" spans="1:4" x14ac:dyDescent="0.3">
      <c r="A46" s="3" t="s">
        <v>1062</v>
      </c>
      <c r="B46" s="71">
        <f>SUM(B41:B44)</f>
        <v>185359.24</v>
      </c>
      <c r="C46" s="53">
        <f>SUM(C41:C44)</f>
        <v>165645.79999999999</v>
      </c>
      <c r="D46" s="53">
        <f>SUM(D41:D45)</f>
        <v>190225.32</v>
      </c>
    </row>
    <row r="47" spans="1:4" x14ac:dyDescent="0.3">
      <c r="A47" s="3"/>
      <c r="B47" s="71"/>
    </row>
    <row r="48" spans="1:4" x14ac:dyDescent="0.3">
      <c r="A48" s="81" t="s">
        <v>1202</v>
      </c>
      <c r="B48" s="69">
        <f>SUM(ARICK10!O90+ARICK10!O97+ARICK10!O105+ARICK10!O139+ARICK10!O177+ARICK10!O178+ARICK10!O179+ARICK10!O184+ARICK10!O207+ARICK10!O208+ARICK10!O219+ARICK10!O233+ARICK10!O267+ARICK10!O283+ARICK10!O292+ARICK10!O301+ARICK10!O322+ARICK10!O323+ARICK10!O402+ARICK10!O416+ARICK10!O429+ARICK10!O437+ARICK10!O451+ARICK10!O459+ARICK10!O469+ARICK10!O511)</f>
        <v>72439.189999999988</v>
      </c>
      <c r="C48" s="52">
        <f>(ARICK10!S90+ARICK10!S97+ARICK10!S105+ARICK10!S139+ARICK10!S177+ARICK10!S178+ARICK10!S179+ARICK10!S184+ARICK10!S207+ARICK10!S208+ARICK10!S219+ARICK10!S233+ARICK10!S267+ARICK10!S283+ARICK10!S292+ARICK10!S301+ARICK10!S322+ARICK10!S323+ARICK10!S402+ARICK10!S416+ARICK10!S429+ARICK10!S437+ARICK10!S451+ARICK10!S459+ARICK10!S469+ARICK10!S511)</f>
        <v>53302.210000000006</v>
      </c>
      <c r="D48" s="52">
        <f>(ARICK10!U90+ARICK10!U97+ARICK10!U105+ARICK10!U139+ARICK10!U177+ARICK10!U178+ARICK10!U179+ARICK10!U184+ARICK10!U207+ARICK10!U208+ARICK10!U219+ARICK10!U233+ARICK10!U267+ARICK10!U283+ARICK10!U292+ARICK10!U301+ARICK10!U322+ARICK10!U323+ARICK10!U402+ARICK10!U416+ARICK10!U429+ARICK10!U437+ARICK10!U451+ARICK10!U459+ARICK10!U469+ARICK10!U511)</f>
        <v>26398.079999999994</v>
      </c>
    </row>
    <row r="49" spans="1:4" x14ac:dyDescent="0.3">
      <c r="A49" s="82" t="s">
        <v>1204</v>
      </c>
      <c r="B49" s="69">
        <f>SUM(ARICK10!O243+ARICK10!O493)</f>
        <v>16246.64</v>
      </c>
      <c r="C49" s="52">
        <f>(ARICK10!S243+ARICK10!S493)</f>
        <v>17948.68</v>
      </c>
      <c r="D49" s="52">
        <f>(ARICK10!U243+ARICK10!U493)</f>
        <v>28786.799999999999</v>
      </c>
    </row>
    <row r="50" spans="1:4" x14ac:dyDescent="0.3">
      <c r="A50" s="77" t="s">
        <v>1165</v>
      </c>
      <c r="B50" s="4">
        <f>SUM(ARICK10!O308+ARICK10!O311)</f>
        <v>5161.32</v>
      </c>
      <c r="C50" s="52">
        <f>(ARICK10!S308+ARICK10!S311)</f>
        <v>12171.5</v>
      </c>
      <c r="D50" s="52">
        <f>(ARICK10!U308+ARICK10!U311)</f>
        <v>10445.34</v>
      </c>
    </row>
    <row r="51" spans="1:4" x14ac:dyDescent="0.3">
      <c r="A51" s="80" t="s">
        <v>1170</v>
      </c>
      <c r="B51" s="69">
        <f>SUM(ARICK10!O399)</f>
        <v>17934.3</v>
      </c>
      <c r="C51" s="52">
        <f>(ARICK10!S399)</f>
        <v>17348.75</v>
      </c>
      <c r="D51" s="52">
        <f>(ARICK10!U399)</f>
        <v>38989.1</v>
      </c>
    </row>
    <row r="52" spans="1:4" x14ac:dyDescent="0.3">
      <c r="A52" s="82" t="s">
        <v>1203</v>
      </c>
      <c r="B52" s="69">
        <f>SUM(ARICK10!O137+ARICK10!O175+ARICK10!O176+ARICK10!O291+ARICK10!O300+ARICK10!O321+ARICK10!O401+ARICK10!O414+ARICK10!O415+ARICK10!O427+ARICK10!O458+ARICK10!O481+ARICK10!O495+ARICK10!O510)</f>
        <v>25075.170000000002</v>
      </c>
      <c r="C52" s="52">
        <f>(ARICK10!S137+ARICK10!S175+ARICK10!S176+ARICK10!S291+ARICK10!S300+ARICK10!S321+ARICK10!S401+ARICK10!S414+ARICK10!S415+ARICK10!S427+ARICK10!S458+ARICK10!S481+ARICK10!S495+ARICK10!S510)</f>
        <v>15865.749999999998</v>
      </c>
      <c r="D52" s="52">
        <f>(ARICK10!U137+ARICK10!U175+ARICK10!U176+ARICK10!U291+ARICK10!U300+ARICK10!U321+ARICK10!U401+ARICK10!U414+ARICK10!U415+ARICK10!U427+ARICK10!U458+ARICK10!U481+ARICK10!U495+ARICK10!U510)</f>
        <v>26100.61</v>
      </c>
    </row>
    <row r="53" spans="1:4" x14ac:dyDescent="0.3">
      <c r="A53" s="83" t="s">
        <v>1206</v>
      </c>
      <c r="B53" s="69">
        <f>SUM(ARICK10!O173+ARICK10!O174+ARICK10!O203+ARICK10!O204+ARICK10!O212+ARICK10!O234+ARICK10!O265+ARICK10!O290+ARICK10!O294+ARICK10!O381+ARICK10!O382+ARICK10!O413+ARICK10!O480+ARICK10!O486+ARICK10!O487+ARICK10!O498+ARICK10!O499+ARICK10!O489+ARICK10!O490+ARICK10!O500+ARICK10!O512)</f>
        <v>35122.67</v>
      </c>
      <c r="C53" s="52">
        <f>(ARICK10!S173+ARICK10!S174+ARICK10!S203+ARICK10!S204+ARICK10!S212+ARICK10!S234+ARICK10!S265+ARICK10!S290+ARICK10!S294+ARICK10!S381+ARICK10!S382+ARICK10!S413+ARICK10!S480+ARICK10!S486+ARICK10!S487+ARICK10!S498+ARICK10!S499+ARICK10!S489+ARICK10!S490+ARICK10!S500+ARICK10!S512)</f>
        <v>26883.530000000002</v>
      </c>
      <c r="D53" s="52">
        <f>(ARICK10!U173+ARICK10!U174+ARICK10!U203+ARICK10!U204+ARICK10!U212+ARICK10!U234+ARICK10!U265+ARICK10!U290+ARICK10!U294+ARICK10!U381+ARICK10!U382+ARICK10!U413+ARICK10!U480+ARICK10!U486+ARICK10!U487+ARICK10!U498+ARICK10!U499+ARICK10!U489+ARICK10!U490+ARICK10!U500+ARICK10!U512)</f>
        <v>31322.16</v>
      </c>
    </row>
    <row r="54" spans="1:4" x14ac:dyDescent="0.3">
      <c r="A54" s="27"/>
      <c r="B54" s="71"/>
    </row>
    <row r="55" spans="1:4" x14ac:dyDescent="0.3">
      <c r="A55" s="3" t="s">
        <v>1062</v>
      </c>
      <c r="B55" s="71">
        <f>SUM(B48:B53)</f>
        <v>171979.28999999998</v>
      </c>
      <c r="C55" s="53">
        <f>SUM(C48:C53)</f>
        <v>143520.42000000001</v>
      </c>
      <c r="D55" s="53">
        <f>SUM(D48:D53)</f>
        <v>162042.08999999997</v>
      </c>
    </row>
    <row r="57" spans="1:4" x14ac:dyDescent="0.3">
      <c r="A57" t="s">
        <v>1171</v>
      </c>
      <c r="B57" s="52">
        <f>SUM(ARICK10!O491+ARICK10!O492)</f>
        <v>10403.130000000001</v>
      </c>
      <c r="C57" s="52">
        <f>(ARICK10!S491+ARICK10!S492)</f>
        <v>9306.14</v>
      </c>
      <c r="D57" s="52">
        <f>(ARICK10!U491+ARICK10!U492)</f>
        <v>14733</v>
      </c>
    </row>
    <row r="58" spans="1:4" x14ac:dyDescent="0.3">
      <c r="A58" t="s">
        <v>376</v>
      </c>
      <c r="B58" s="52">
        <f>SUM(ARICK10!O494)</f>
        <v>5616.75</v>
      </c>
      <c r="C58" s="52">
        <f>(ARICK10!S494)</f>
        <v>7985.04</v>
      </c>
      <c r="D58" s="52">
        <f>(ARICK10!U494)</f>
        <v>11162.1</v>
      </c>
    </row>
    <row r="59" spans="1:4" x14ac:dyDescent="0.3">
      <c r="A59" t="s">
        <v>1177</v>
      </c>
      <c r="B59" s="52">
        <f>SUM(ARICK10!O496)</f>
        <v>81075.02</v>
      </c>
      <c r="C59" s="52">
        <f>(ARICK10!S496)</f>
        <v>69597.5</v>
      </c>
      <c r="D59" s="52">
        <f>(ARICK10!U496)</f>
        <v>64770.96</v>
      </c>
    </row>
    <row r="61" spans="1:4" x14ac:dyDescent="0.3">
      <c r="A61" s="3" t="s">
        <v>1062</v>
      </c>
      <c r="B61" s="53">
        <f>SUM(B57:B59)</f>
        <v>97094.900000000009</v>
      </c>
      <c r="C61" s="53">
        <f>SUM(C57:C59)</f>
        <v>86888.68</v>
      </c>
      <c r="D61" s="53">
        <f>SUM(D57:D59)</f>
        <v>90666.06</v>
      </c>
    </row>
    <row r="62" spans="1:4" x14ac:dyDescent="0.3">
      <c r="A62" s="3"/>
      <c r="B62" s="53"/>
    </row>
    <row r="63" spans="1:4" x14ac:dyDescent="0.3">
      <c r="A63" s="27" t="s">
        <v>1207</v>
      </c>
      <c r="B63" s="84">
        <f>SUM('ARICK 21'!O52+'ARICK 21'!O53+'ARICK 21'!O55)</f>
        <v>65293.100000000006</v>
      </c>
      <c r="C63" s="52">
        <f>('ARICK 21'!Q52+'ARICK 21'!Q53+'ARICK 21'!Q55)</f>
        <v>58084.14</v>
      </c>
      <c r="D63" s="52">
        <f>('ARICK 21'!S52+'ARICK 21'!S53+'ARICK 21'!S55)</f>
        <v>60829.46</v>
      </c>
    </row>
    <row r="64" spans="1:4" x14ac:dyDescent="0.3">
      <c r="A64" s="27" t="s">
        <v>744</v>
      </c>
      <c r="B64" s="84">
        <f>SUM('ARICK 21'!O51)</f>
        <v>3079.29</v>
      </c>
      <c r="C64" s="52">
        <f>('ARICK 21'!Q51)</f>
        <v>3920.71</v>
      </c>
      <c r="D64" s="52">
        <f>('ARICK 21'!S51)</f>
        <v>4112.71</v>
      </c>
    </row>
    <row r="65" spans="1:4" x14ac:dyDescent="0.3">
      <c r="A65" s="27" t="s">
        <v>1208</v>
      </c>
      <c r="B65" s="84">
        <f>SUM('ARICK 21'!O49)</f>
        <v>889.43</v>
      </c>
      <c r="C65" s="52">
        <f>('ARICK 21'!Q49)</f>
        <v>110.07</v>
      </c>
      <c r="D65" s="52">
        <f>('ARICK 21'!S49)</f>
        <v>0</v>
      </c>
    </row>
    <row r="66" spans="1:4" x14ac:dyDescent="0.3">
      <c r="A66" s="27" t="s">
        <v>1209</v>
      </c>
      <c r="B66" s="84">
        <f>SUM('ARICK 21'!O48+'ARICK 21'!O54+'ARICK 21'!O57)</f>
        <v>1929.79</v>
      </c>
      <c r="C66" s="52">
        <f>('ARICK 21'!Q48+'ARICK 21'!Q54+'ARICK 21'!Q57)</f>
        <v>1743.47</v>
      </c>
      <c r="D66" s="52">
        <f>('ARICK 21'!S48+'ARICK 21'!S54+'ARICK 21'!S57)</f>
        <v>1531.31</v>
      </c>
    </row>
    <row r="67" spans="1:4" x14ac:dyDescent="0.3">
      <c r="A67" s="27"/>
      <c r="B67" s="84"/>
    </row>
    <row r="68" spans="1:4" x14ac:dyDescent="0.3">
      <c r="A68" s="3" t="s">
        <v>1085</v>
      </c>
      <c r="B68" s="53">
        <f>SUM(B63:B66)</f>
        <v>71191.609999999986</v>
      </c>
      <c r="C68" s="53">
        <f>SUM(C63:C66)</f>
        <v>63858.39</v>
      </c>
      <c r="D68" s="53">
        <f>SUM(D63:D66)</f>
        <v>66473.48</v>
      </c>
    </row>
    <row r="70" spans="1:4" x14ac:dyDescent="0.3">
      <c r="A70" s="9" t="s">
        <v>398</v>
      </c>
      <c r="B70" s="71">
        <f>SUM(B39+B46+B55+B61+B68)</f>
        <v>1648761.25</v>
      </c>
      <c r="C70" s="71">
        <f>(C39+C46+C55+C61+C68)</f>
        <v>1590922.9999999998</v>
      </c>
      <c r="D70" s="71">
        <f>(D39+D46+D55+D61+D68)</f>
        <v>1775784.3200000003</v>
      </c>
    </row>
    <row r="72" spans="1:4" x14ac:dyDescent="0.3">
      <c r="B72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3"/>
  <sheetViews>
    <sheetView workbookViewId="0">
      <selection activeCell="H4" sqref="H4"/>
    </sheetView>
  </sheetViews>
  <sheetFormatPr defaultRowHeight="14.4" x14ac:dyDescent="0.3"/>
  <cols>
    <col min="1" max="1" width="13.44140625" customWidth="1"/>
    <col min="2" max="2" width="13.44140625" bestFit="1" customWidth="1"/>
    <col min="3" max="3" width="10.33203125" customWidth="1"/>
  </cols>
  <sheetData>
    <row r="1" spans="1:10" x14ac:dyDescent="0.3">
      <c r="A1" s="227" t="s">
        <v>867</v>
      </c>
      <c r="B1" s="227" t="s">
        <v>868</v>
      </c>
      <c r="C1" s="64" t="s">
        <v>1446</v>
      </c>
      <c r="D1" s="59" t="s">
        <v>1447</v>
      </c>
      <c r="E1" s="59" t="s">
        <v>869</v>
      </c>
      <c r="F1" s="59" t="s">
        <v>870</v>
      </c>
      <c r="G1" s="59" t="s">
        <v>871</v>
      </c>
      <c r="H1" s="59" t="s">
        <v>872</v>
      </c>
      <c r="I1" s="59" t="s">
        <v>1062</v>
      </c>
      <c r="J1" s="55"/>
    </row>
    <row r="2" spans="1:10" x14ac:dyDescent="0.3">
      <c r="A2" s="54" t="s">
        <v>1483</v>
      </c>
      <c r="B2" s="54" t="s">
        <v>1063</v>
      </c>
      <c r="C2" s="55" t="s">
        <v>860</v>
      </c>
      <c r="D2" s="56">
        <v>33660</v>
      </c>
      <c r="E2" s="56">
        <f>D2*E31</f>
        <v>7068.5999999999995</v>
      </c>
      <c r="F2" s="56">
        <f>D2*F31</f>
        <v>504.9</v>
      </c>
      <c r="G2" s="56">
        <f>D2*G31</f>
        <v>100.98</v>
      </c>
      <c r="H2" s="55">
        <v>8500</v>
      </c>
      <c r="I2" s="56">
        <f t="shared" ref="I2:I9" si="0">SUM(D2:H2)</f>
        <v>49834.48</v>
      </c>
      <c r="J2" s="55"/>
    </row>
    <row r="3" spans="1:10" x14ac:dyDescent="0.3">
      <c r="A3" s="54" t="s">
        <v>1482</v>
      </c>
      <c r="B3" s="54" t="s">
        <v>1063</v>
      </c>
      <c r="C3" s="55" t="s">
        <v>1448</v>
      </c>
      <c r="D3" s="56">
        <v>21330</v>
      </c>
      <c r="E3" s="56">
        <f>SUM(D3*E31)</f>
        <v>4479.3</v>
      </c>
      <c r="F3" s="56">
        <f>SUM(D3*F31)</f>
        <v>319.95</v>
      </c>
      <c r="G3" s="56">
        <f>D3*G31</f>
        <v>63.99</v>
      </c>
      <c r="H3" s="55">
        <v>8500</v>
      </c>
      <c r="I3" s="56">
        <f>SUM(D3:H3)</f>
        <v>34693.240000000005</v>
      </c>
      <c r="J3" s="55"/>
    </row>
    <row r="4" spans="1:10" x14ac:dyDescent="0.3">
      <c r="A4" s="54" t="s">
        <v>1481</v>
      </c>
      <c r="B4" s="54" t="s">
        <v>1064</v>
      </c>
      <c r="C4" s="55" t="s">
        <v>1449</v>
      </c>
      <c r="D4" s="56">
        <v>43860</v>
      </c>
      <c r="E4" s="56">
        <f>SUM(D4*E31)</f>
        <v>9210.6</v>
      </c>
      <c r="F4" s="56">
        <f>SUM(D4*F31)</f>
        <v>657.9</v>
      </c>
      <c r="G4" s="56">
        <f>SUM(D4*G31)</f>
        <v>131.58000000000001</v>
      </c>
      <c r="H4" s="55">
        <v>8500</v>
      </c>
      <c r="I4" s="56">
        <f>SUM(D4:H4)</f>
        <v>62360.08</v>
      </c>
      <c r="J4" s="55"/>
    </row>
    <row r="5" spans="1:10" x14ac:dyDescent="0.3">
      <c r="A5" s="54" t="s">
        <v>1537</v>
      </c>
      <c r="B5" s="54" t="s">
        <v>1135</v>
      </c>
      <c r="C5" s="54"/>
      <c r="D5" s="56">
        <v>32700</v>
      </c>
      <c r="E5" s="56">
        <f>D5*E31</f>
        <v>6867</v>
      </c>
      <c r="F5" s="56">
        <f>D5*F31</f>
        <v>490.5</v>
      </c>
      <c r="G5" s="56">
        <f>D5*G31</f>
        <v>98.100000000000009</v>
      </c>
      <c r="H5" s="55">
        <v>8500</v>
      </c>
      <c r="I5" s="56">
        <f t="shared" si="0"/>
        <v>48655.6</v>
      </c>
      <c r="J5" s="55"/>
    </row>
    <row r="6" spans="1:10" x14ac:dyDescent="0.3">
      <c r="A6" s="54" t="s">
        <v>1538</v>
      </c>
      <c r="B6" s="54" t="s">
        <v>1425</v>
      </c>
      <c r="C6" s="55"/>
      <c r="D6" s="70">
        <v>32700</v>
      </c>
      <c r="E6" s="56">
        <f>SUM(D6*E31)</f>
        <v>6867</v>
      </c>
      <c r="F6" s="56">
        <f>SUM(D6*F31)</f>
        <v>490.5</v>
      </c>
      <c r="G6" s="56">
        <f>SUM(D6*G31)</f>
        <v>98.100000000000009</v>
      </c>
      <c r="H6" s="55">
        <v>8500</v>
      </c>
      <c r="I6" s="56">
        <f>SUM(D6:H6)</f>
        <v>48655.6</v>
      </c>
      <c r="J6" s="55"/>
    </row>
    <row r="7" spans="1:10" x14ac:dyDescent="0.3">
      <c r="A7" s="54" t="s">
        <v>1424</v>
      </c>
      <c r="B7" s="54" t="s">
        <v>1426</v>
      </c>
      <c r="C7" s="55"/>
      <c r="D7" s="56">
        <v>32700</v>
      </c>
      <c r="E7" s="57">
        <f>D7*E31</f>
        <v>6867</v>
      </c>
      <c r="F7" s="55">
        <f>D7*F31</f>
        <v>490.5</v>
      </c>
      <c r="G7" s="57">
        <f>D7*G31</f>
        <v>98.100000000000009</v>
      </c>
      <c r="H7" s="55">
        <v>8500</v>
      </c>
      <c r="I7" s="56">
        <f t="shared" si="0"/>
        <v>48655.6</v>
      </c>
      <c r="J7" s="55"/>
    </row>
    <row r="8" spans="1:10" x14ac:dyDescent="0.3">
      <c r="A8" s="54" t="s">
        <v>1539</v>
      </c>
      <c r="B8" s="54" t="s">
        <v>1136</v>
      </c>
      <c r="C8" s="55"/>
      <c r="D8" s="56">
        <v>33060</v>
      </c>
      <c r="E8" s="57">
        <f>D8*E31</f>
        <v>6942.5999999999995</v>
      </c>
      <c r="F8" s="55">
        <f>D8*F31</f>
        <v>495.9</v>
      </c>
      <c r="G8" s="57">
        <f>D8*G31</f>
        <v>99.18</v>
      </c>
      <c r="H8" s="55">
        <v>8500</v>
      </c>
      <c r="I8" s="56">
        <f t="shared" si="0"/>
        <v>49097.68</v>
      </c>
      <c r="J8" s="55"/>
    </row>
    <row r="9" spans="1:10" x14ac:dyDescent="0.3">
      <c r="A9" s="54" t="s">
        <v>1474</v>
      </c>
      <c r="B9" s="54" t="s">
        <v>1150</v>
      </c>
      <c r="C9" s="55" t="s">
        <v>1466</v>
      </c>
      <c r="D9" s="56">
        <v>32700</v>
      </c>
      <c r="E9" s="56">
        <f>D9*E31</f>
        <v>6867</v>
      </c>
      <c r="F9" s="56">
        <f>D9*F31</f>
        <v>490.5</v>
      </c>
      <c r="G9" s="56">
        <f>D9*G31</f>
        <v>98.100000000000009</v>
      </c>
      <c r="H9" s="55">
        <v>8500</v>
      </c>
      <c r="I9" s="56">
        <f t="shared" si="0"/>
        <v>48655.6</v>
      </c>
      <c r="J9" s="55"/>
    </row>
    <row r="10" spans="1:10" x14ac:dyDescent="0.3">
      <c r="A10" s="54" t="s">
        <v>1427</v>
      </c>
      <c r="B10" s="54" t="s">
        <v>873</v>
      </c>
      <c r="C10" s="55"/>
      <c r="D10" s="56">
        <v>32700</v>
      </c>
      <c r="E10" s="56">
        <f>D10*E31</f>
        <v>6867</v>
      </c>
      <c r="F10" s="56">
        <f>D10*F31</f>
        <v>490.5</v>
      </c>
      <c r="G10" s="56">
        <f>D10*G31</f>
        <v>98.100000000000009</v>
      </c>
      <c r="H10" s="55">
        <v>8500</v>
      </c>
      <c r="I10" s="56">
        <f t="shared" ref="I10:I18" si="1">SUM(D10:H10)</f>
        <v>48655.6</v>
      </c>
      <c r="J10" s="55"/>
    </row>
    <row r="11" spans="1:10" x14ac:dyDescent="0.3">
      <c r="A11" s="54" t="s">
        <v>1475</v>
      </c>
      <c r="B11" s="54" t="s">
        <v>874</v>
      </c>
      <c r="C11" s="55" t="s">
        <v>1465</v>
      </c>
      <c r="D11" s="56">
        <v>34860</v>
      </c>
      <c r="E11" s="56">
        <f>D11*E31</f>
        <v>7320.5999999999995</v>
      </c>
      <c r="F11" s="56">
        <f>D11*F31</f>
        <v>522.9</v>
      </c>
      <c r="G11" s="56">
        <f>D11*G31</f>
        <v>104.58</v>
      </c>
      <c r="H11" s="55">
        <v>8500</v>
      </c>
      <c r="I11" s="56">
        <f t="shared" si="1"/>
        <v>51308.08</v>
      </c>
      <c r="J11" s="55"/>
    </row>
    <row r="12" spans="1:10" x14ac:dyDescent="0.3">
      <c r="A12" s="54" t="s">
        <v>1476</v>
      </c>
      <c r="B12" s="54" t="s">
        <v>875</v>
      </c>
      <c r="C12" s="55" t="s">
        <v>1464</v>
      </c>
      <c r="D12" s="56">
        <v>35460</v>
      </c>
      <c r="E12" s="56">
        <f>D12*E31</f>
        <v>7446.5999999999995</v>
      </c>
      <c r="F12" s="56">
        <f>D12*F31</f>
        <v>531.9</v>
      </c>
      <c r="G12" s="56">
        <f>D12*G31</f>
        <v>106.38</v>
      </c>
      <c r="H12" s="55">
        <v>8500</v>
      </c>
      <c r="I12" s="56">
        <f t="shared" si="1"/>
        <v>52044.88</v>
      </c>
      <c r="J12" s="55"/>
    </row>
    <row r="13" spans="1:10" x14ac:dyDescent="0.3">
      <c r="A13" s="55" t="s">
        <v>1477</v>
      </c>
      <c r="B13" s="55" t="s">
        <v>876</v>
      </c>
      <c r="C13" s="56" t="s">
        <v>1463</v>
      </c>
      <c r="D13" s="56">
        <v>34860</v>
      </c>
      <c r="E13" s="56">
        <f>D13*E31</f>
        <v>7320.5999999999995</v>
      </c>
      <c r="F13" s="56">
        <f>F31*D13</f>
        <v>522.9</v>
      </c>
      <c r="G13" s="56">
        <f>D13*G31</f>
        <v>104.58</v>
      </c>
      <c r="H13" s="55">
        <v>8500</v>
      </c>
      <c r="I13" s="56">
        <f t="shared" si="1"/>
        <v>51308.08</v>
      </c>
      <c r="J13" s="55"/>
    </row>
    <row r="14" spans="1:10" x14ac:dyDescent="0.3">
      <c r="A14" s="55" t="s">
        <v>1478</v>
      </c>
      <c r="B14" s="55" t="s">
        <v>877</v>
      </c>
      <c r="C14" s="55" t="s">
        <v>1462</v>
      </c>
      <c r="D14" s="56">
        <v>42060</v>
      </c>
      <c r="E14" s="56">
        <f>D14*E31</f>
        <v>8832.6</v>
      </c>
      <c r="F14" s="56">
        <f>F31*D14</f>
        <v>630.9</v>
      </c>
      <c r="G14" s="56">
        <f>D14*G31</f>
        <v>126.18</v>
      </c>
      <c r="H14" s="55">
        <v>8500</v>
      </c>
      <c r="I14" s="56">
        <f t="shared" si="1"/>
        <v>60149.68</v>
      </c>
      <c r="J14" s="55"/>
    </row>
    <row r="15" spans="1:10" x14ac:dyDescent="0.3">
      <c r="A15" s="55" t="s">
        <v>1479</v>
      </c>
      <c r="B15" s="55" t="s">
        <v>878</v>
      </c>
      <c r="C15" s="55"/>
      <c r="D15" s="56">
        <v>32700</v>
      </c>
      <c r="E15" s="56">
        <f>D15*E31</f>
        <v>6867</v>
      </c>
      <c r="F15" s="56">
        <f>F31*D15</f>
        <v>490.5</v>
      </c>
      <c r="G15" s="56">
        <f>D15*G31</f>
        <v>98.100000000000009</v>
      </c>
      <c r="H15" s="55">
        <v>8500</v>
      </c>
      <c r="I15" s="56">
        <f t="shared" si="1"/>
        <v>48655.6</v>
      </c>
      <c r="J15" s="55"/>
    </row>
    <row r="16" spans="1:10" x14ac:dyDescent="0.3">
      <c r="A16" s="55" t="s">
        <v>1480</v>
      </c>
      <c r="B16" s="55" t="s">
        <v>1065</v>
      </c>
      <c r="C16" s="55" t="s">
        <v>1631</v>
      </c>
      <c r="D16" s="70">
        <v>39060</v>
      </c>
      <c r="E16" s="56">
        <f>SUM(D16*E31)</f>
        <v>8202.6</v>
      </c>
      <c r="F16" s="56">
        <f>SUM(D16*F31)</f>
        <v>585.9</v>
      </c>
      <c r="G16" s="56">
        <f>SUM(D16*G31)</f>
        <v>117.18</v>
      </c>
      <c r="H16" s="55">
        <v>8500</v>
      </c>
      <c r="I16" s="56">
        <f>SUM(D16:H16)</f>
        <v>56465.68</v>
      </c>
      <c r="J16" s="55"/>
    </row>
    <row r="17" spans="1:10" x14ac:dyDescent="0.3">
      <c r="A17" s="55"/>
      <c r="B17" s="55" t="s">
        <v>879</v>
      </c>
      <c r="C17" s="55"/>
      <c r="D17" s="56">
        <v>33060</v>
      </c>
      <c r="E17" s="56">
        <f>D17*E31</f>
        <v>6942.5999999999995</v>
      </c>
      <c r="F17" s="56">
        <f>SUM(D6*F31)</f>
        <v>490.5</v>
      </c>
      <c r="G17" s="56">
        <f>D17*G31</f>
        <v>99.18</v>
      </c>
      <c r="H17" s="55">
        <v>8500</v>
      </c>
      <c r="I17" s="56">
        <f t="shared" si="1"/>
        <v>49092.28</v>
      </c>
      <c r="J17" s="55"/>
    </row>
    <row r="18" spans="1:10" x14ac:dyDescent="0.3">
      <c r="A18" s="55" t="s">
        <v>1484</v>
      </c>
      <c r="B18" s="55" t="s">
        <v>880</v>
      </c>
      <c r="C18" s="55" t="s">
        <v>1461</v>
      </c>
      <c r="D18" s="56">
        <v>42060</v>
      </c>
      <c r="E18" s="56">
        <f>D18*E31</f>
        <v>8832.6</v>
      </c>
      <c r="F18" s="56">
        <f>D18*F31</f>
        <v>630.9</v>
      </c>
      <c r="G18" s="56">
        <f>D18*G31</f>
        <v>126.18</v>
      </c>
      <c r="H18" s="55">
        <v>8500</v>
      </c>
      <c r="I18" s="56">
        <f t="shared" si="1"/>
        <v>60149.68</v>
      </c>
      <c r="J18" s="55"/>
    </row>
    <row r="19" spans="1:10" x14ac:dyDescent="0.3">
      <c r="A19" s="55" t="s">
        <v>1540</v>
      </c>
      <c r="B19" s="55" t="s">
        <v>1061</v>
      </c>
      <c r="C19" s="55" t="s">
        <v>1630</v>
      </c>
      <c r="D19" s="56">
        <v>41700</v>
      </c>
      <c r="E19" s="57">
        <f>SUM(D19*E31)</f>
        <v>8757</v>
      </c>
      <c r="F19" s="55">
        <f>SUM(D19*F31)</f>
        <v>625.5</v>
      </c>
      <c r="G19" s="57">
        <f>SUM(D19*G31)</f>
        <v>125.10000000000001</v>
      </c>
      <c r="H19" s="55">
        <v>8500</v>
      </c>
      <c r="I19" s="56">
        <f>SUM(D19:H19)</f>
        <v>59707.6</v>
      </c>
      <c r="J19" s="55"/>
    </row>
    <row r="20" spans="1:10" x14ac:dyDescent="0.3">
      <c r="A20" s="55"/>
      <c r="B20" s="55"/>
      <c r="C20" s="55"/>
      <c r="D20" s="55"/>
      <c r="E20" s="55"/>
      <c r="F20" s="55"/>
      <c r="G20" s="55"/>
      <c r="H20" s="55"/>
      <c r="I20" s="58">
        <f>SUM(I2:I19)</f>
        <v>928145.04</v>
      </c>
      <c r="J20" s="55"/>
    </row>
    <row r="21" spans="1:10" x14ac:dyDescent="0.3">
      <c r="A21" s="59" t="s">
        <v>1148</v>
      </c>
      <c r="B21" s="59"/>
      <c r="C21" s="55"/>
      <c r="D21" s="55"/>
      <c r="E21" s="56"/>
      <c r="F21" s="56"/>
      <c r="G21" s="56"/>
      <c r="H21" s="55"/>
      <c r="I21" s="55"/>
      <c r="J21" s="55"/>
    </row>
    <row r="22" spans="1:10" x14ac:dyDescent="0.3">
      <c r="A22" s="60" t="s">
        <v>1423</v>
      </c>
      <c r="B22" s="60" t="s">
        <v>1086</v>
      </c>
      <c r="C22" s="55"/>
      <c r="D22" s="56">
        <v>120000</v>
      </c>
      <c r="E22" s="56">
        <f>D22*E31</f>
        <v>25200</v>
      </c>
      <c r="F22" s="56">
        <f>D22*F31</f>
        <v>1800</v>
      </c>
      <c r="G22" s="56">
        <f>D22*G31</f>
        <v>360</v>
      </c>
      <c r="H22" s="56">
        <v>15000</v>
      </c>
      <c r="I22" s="56">
        <f>SUM(D22:H22)</f>
        <v>162360</v>
      </c>
      <c r="J22" s="55"/>
    </row>
    <row r="23" spans="1:10" x14ac:dyDescent="0.3">
      <c r="A23" s="60"/>
      <c r="B23" s="60" t="s">
        <v>1473</v>
      </c>
      <c r="C23" s="55"/>
      <c r="D23" s="56">
        <v>0</v>
      </c>
      <c r="E23" s="56">
        <f>D23*E31</f>
        <v>0</v>
      </c>
      <c r="F23" s="56">
        <f>D23*F31</f>
        <v>0</v>
      </c>
      <c r="G23" s="56">
        <f>D23*G31</f>
        <v>0</v>
      </c>
      <c r="H23" s="56"/>
      <c r="I23" s="56">
        <f>SUM(D23:H23)</f>
        <v>0</v>
      </c>
      <c r="J23" s="55"/>
    </row>
    <row r="24" spans="1:10" x14ac:dyDescent="0.3">
      <c r="A24" s="55"/>
      <c r="B24" s="55"/>
      <c r="C24" s="55"/>
      <c r="D24" s="56"/>
      <c r="E24" s="58">
        <f>SUM(E2:E23)</f>
        <v>157758.30000000005</v>
      </c>
      <c r="F24" s="58">
        <f>SUM(F2:F19)</f>
        <v>9463.0499999999975</v>
      </c>
      <c r="G24" s="58">
        <f>SUM(G2:G23)</f>
        <v>2253.69</v>
      </c>
      <c r="H24" s="58">
        <f>SUM(H2:H23)</f>
        <v>168000</v>
      </c>
      <c r="I24" s="58">
        <f>SUM(I22:I23)</f>
        <v>162360</v>
      </c>
      <c r="J24" s="55"/>
    </row>
    <row r="25" spans="1:10" x14ac:dyDescent="0.3">
      <c r="A25" s="55"/>
      <c r="B25" s="55"/>
      <c r="C25" s="55"/>
      <c r="D25" s="56"/>
      <c r="E25" s="56"/>
      <c r="F25" s="56"/>
      <c r="G25" s="56"/>
      <c r="H25" s="56"/>
      <c r="I25" s="56"/>
      <c r="J25" s="55"/>
    </row>
    <row r="26" spans="1:10" x14ac:dyDescent="0.3">
      <c r="A26" s="55"/>
      <c r="B26" s="55"/>
      <c r="C26" s="55"/>
      <c r="D26" s="56"/>
      <c r="E26" s="56"/>
      <c r="F26" s="56"/>
      <c r="G26" s="56"/>
      <c r="H26" s="55"/>
      <c r="I26" s="55"/>
      <c r="J26" s="55"/>
    </row>
    <row r="27" spans="1:10" x14ac:dyDescent="0.3">
      <c r="A27" s="55"/>
      <c r="B27" s="55" t="s">
        <v>640</v>
      </c>
      <c r="C27" s="55"/>
      <c r="D27" s="67"/>
      <c r="E27" s="56"/>
      <c r="F27" s="56"/>
      <c r="G27" s="56"/>
      <c r="H27" s="55"/>
      <c r="I27" s="55"/>
      <c r="J27" s="55"/>
    </row>
    <row r="28" spans="1:10" x14ac:dyDescent="0.3">
      <c r="A28" s="55" t="s">
        <v>1534</v>
      </c>
      <c r="B28" s="61">
        <f>SUM(I20+I24)</f>
        <v>1090505.04</v>
      </c>
      <c r="C28" s="66"/>
      <c r="D28" s="55"/>
      <c r="E28" s="56"/>
      <c r="F28" s="56"/>
      <c r="G28" s="56"/>
      <c r="H28" s="55"/>
      <c r="I28" s="55"/>
      <c r="J28" s="55"/>
    </row>
    <row r="29" spans="1:10" x14ac:dyDescent="0.3">
      <c r="A29" s="55" t="s">
        <v>1535</v>
      </c>
      <c r="B29" s="61">
        <v>473058</v>
      </c>
      <c r="C29" s="55"/>
      <c r="D29" s="55"/>
      <c r="E29" s="56"/>
      <c r="F29" s="56"/>
      <c r="G29" s="56"/>
      <c r="H29" s="55"/>
      <c r="I29" s="55"/>
      <c r="J29" s="55"/>
    </row>
    <row r="30" spans="1:10" x14ac:dyDescent="0.3">
      <c r="A30" s="62" t="s">
        <v>1536</v>
      </c>
      <c r="B30" s="63">
        <f>SUM(B28:B29)</f>
        <v>1563563.04</v>
      </c>
      <c r="C30" s="55"/>
      <c r="D30" s="55"/>
      <c r="E30" s="56"/>
      <c r="F30" s="56"/>
      <c r="G30" s="56"/>
      <c r="H30" s="55"/>
      <c r="I30" s="55"/>
      <c r="J30" s="55"/>
    </row>
    <row r="31" spans="1:10" x14ac:dyDescent="0.3">
      <c r="A31" s="55"/>
      <c r="B31" s="55"/>
      <c r="C31" s="55"/>
      <c r="D31" s="55"/>
      <c r="E31" s="55">
        <v>0.21</v>
      </c>
      <c r="F31" s="55">
        <v>1.4999999999999999E-2</v>
      </c>
      <c r="G31" s="55">
        <v>3.0000000000000001E-3</v>
      </c>
      <c r="H31" s="55"/>
      <c r="I31" s="55"/>
      <c r="J31" s="55"/>
    </row>
    <row r="32" spans="1:10" x14ac:dyDescent="0.3">
      <c r="A32" s="55"/>
      <c r="B32" s="55"/>
      <c r="C32" s="55"/>
      <c r="D32" s="55"/>
      <c r="E32" s="55"/>
      <c r="F32" s="55"/>
      <c r="G32" s="55"/>
      <c r="H32" s="55"/>
      <c r="I32" s="55"/>
      <c r="J32" s="55"/>
    </row>
    <row r="33" spans="1:10" x14ac:dyDescent="0.3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3">
      <c r="A34" s="55" t="s">
        <v>1087</v>
      </c>
      <c r="B34" s="61">
        <v>45980</v>
      </c>
      <c r="C34" s="55"/>
      <c r="D34" s="55"/>
      <c r="E34" s="55"/>
      <c r="F34" s="55"/>
      <c r="G34" s="55"/>
      <c r="H34" s="55"/>
      <c r="I34" s="55"/>
      <c r="J34" s="55"/>
    </row>
    <row r="35" spans="1:10" x14ac:dyDescent="0.3">
      <c r="A35" s="55"/>
      <c r="B35" s="55"/>
      <c r="C35" s="55"/>
      <c r="D35" s="55"/>
      <c r="E35" s="55"/>
      <c r="F35" s="55"/>
      <c r="G35" s="55"/>
      <c r="H35" s="55"/>
      <c r="I35" s="55"/>
      <c r="J35" s="55"/>
    </row>
    <row r="36" spans="1:10" x14ac:dyDescent="0.3">
      <c r="A36" s="55" t="s">
        <v>1088</v>
      </c>
      <c r="B36" s="61">
        <v>49000</v>
      </c>
      <c r="C36" s="55"/>
      <c r="D36" s="55"/>
      <c r="E36" s="55"/>
      <c r="F36" s="55"/>
      <c r="G36" s="55"/>
      <c r="H36" s="55"/>
      <c r="I36" s="55"/>
      <c r="J36" s="55"/>
    </row>
    <row r="37" spans="1:10" x14ac:dyDescent="0.3">
      <c r="A37" s="55"/>
      <c r="B37" s="55"/>
      <c r="C37" s="55"/>
      <c r="D37" s="55"/>
      <c r="E37" s="55"/>
      <c r="F37" s="55"/>
      <c r="G37" s="55"/>
      <c r="H37" s="55"/>
      <c r="I37" s="55"/>
      <c r="J37" s="55"/>
    </row>
    <row r="38" spans="1:10" x14ac:dyDescent="0.3">
      <c r="A38" s="55"/>
      <c r="B38" s="55"/>
      <c r="C38" s="55"/>
      <c r="D38" s="55"/>
      <c r="E38" s="55"/>
      <c r="F38" s="55"/>
      <c r="G38" s="55"/>
      <c r="H38" s="55"/>
      <c r="I38" s="55"/>
      <c r="J38" s="55"/>
    </row>
    <row r="39" spans="1:10" x14ac:dyDescent="0.3">
      <c r="A39" s="64" t="s">
        <v>1089</v>
      </c>
      <c r="B39" s="65">
        <f>SUM((B30+B34+B36))</f>
        <v>1658543.04</v>
      </c>
      <c r="C39" s="55"/>
      <c r="D39" s="64" t="s">
        <v>1632</v>
      </c>
      <c r="E39" s="64"/>
      <c r="F39" s="64"/>
      <c r="G39" s="55"/>
      <c r="H39" s="55"/>
      <c r="I39" s="55"/>
      <c r="J39" s="55"/>
    </row>
    <row r="40" spans="1:10" x14ac:dyDescent="0.3">
      <c r="A40" s="55"/>
      <c r="B40" s="61"/>
      <c r="C40" s="55"/>
      <c r="D40" s="55"/>
      <c r="E40" s="55"/>
      <c r="F40" s="55"/>
      <c r="G40" s="55"/>
      <c r="H40" s="55"/>
      <c r="I40" s="55"/>
      <c r="J40" s="55"/>
    </row>
    <row r="43" spans="1:10" x14ac:dyDescent="0.3">
      <c r="A43" s="50"/>
      <c r="B43" s="51"/>
    </row>
  </sheetData>
  <pageMargins left="0.7" right="0.7" top="0.75" bottom="0.75" header="0.3" footer="0.3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0"/>
  <sheetViews>
    <sheetView topLeftCell="A9" zoomScale="85" zoomScaleNormal="85" workbookViewId="0">
      <selection activeCell="D5" sqref="D5"/>
    </sheetView>
  </sheetViews>
  <sheetFormatPr defaultRowHeight="14.4" x14ac:dyDescent="0.3"/>
  <cols>
    <col min="1" max="1" width="15.5546875" customWidth="1"/>
    <col min="4" max="4" width="7.88671875" customWidth="1"/>
    <col min="5" max="5" width="6.44140625" customWidth="1"/>
    <col min="6" max="6" width="5.6640625" customWidth="1"/>
    <col min="7" max="7" width="6.44140625" customWidth="1"/>
    <col min="8" max="8" width="7.109375" customWidth="1"/>
    <col min="9" max="9" width="8.44140625" customWidth="1"/>
    <col min="10" max="10" width="8.5546875" customWidth="1"/>
    <col min="11" max="11" width="0.88671875" customWidth="1"/>
    <col min="13" max="13" width="7.6640625" customWidth="1"/>
    <col min="16" max="16" width="7" customWidth="1"/>
    <col min="19" max="19" width="7.44140625" customWidth="1"/>
    <col min="22" max="22" width="6.33203125" customWidth="1"/>
    <col min="25" max="25" width="7.109375" customWidth="1"/>
  </cols>
  <sheetData>
    <row r="1" spans="1:26" ht="23.4" x14ac:dyDescent="0.45">
      <c r="A1" s="199"/>
      <c r="B1" s="199"/>
      <c r="C1" s="199"/>
      <c r="D1" s="7" t="s">
        <v>1364</v>
      </c>
      <c r="E1" s="200" t="s">
        <v>869</v>
      </c>
      <c r="F1" s="200" t="s">
        <v>881</v>
      </c>
      <c r="G1" s="200" t="s">
        <v>871</v>
      </c>
      <c r="H1" s="200" t="s">
        <v>882</v>
      </c>
      <c r="I1" s="200" t="s">
        <v>883</v>
      </c>
      <c r="J1" s="7"/>
      <c r="K1" s="7"/>
      <c r="L1" s="269" t="s">
        <v>1431</v>
      </c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</row>
    <row r="2" spans="1:26" ht="57.6" x14ac:dyDescent="0.3">
      <c r="A2" s="201" t="s">
        <v>1541</v>
      </c>
      <c r="B2" s="202" t="s">
        <v>884</v>
      </c>
      <c r="C2" s="199" t="s">
        <v>1429</v>
      </c>
      <c r="D2" s="203">
        <v>48000</v>
      </c>
      <c r="E2" s="203">
        <f>D2*E17</f>
        <v>10080</v>
      </c>
      <c r="F2" s="203">
        <f>D2*F17</f>
        <v>720</v>
      </c>
      <c r="G2" s="203">
        <f>D2*G17</f>
        <v>144</v>
      </c>
      <c r="H2" s="203">
        <v>8500</v>
      </c>
      <c r="I2" s="203">
        <v>0</v>
      </c>
      <c r="J2" s="203">
        <f t="shared" ref="J2:J13" si="0">SUM(D2:H2)</f>
        <v>67444</v>
      </c>
      <c r="K2" s="7"/>
      <c r="L2" s="204" t="s">
        <v>886</v>
      </c>
      <c r="M2" s="205"/>
      <c r="N2" s="204" t="s">
        <v>887</v>
      </c>
      <c r="O2" s="228" t="s">
        <v>888</v>
      </c>
      <c r="P2" s="205" t="s">
        <v>640</v>
      </c>
      <c r="Q2" s="204" t="s">
        <v>1138</v>
      </c>
      <c r="R2" s="228" t="s">
        <v>889</v>
      </c>
      <c r="S2" s="205" t="s">
        <v>640</v>
      </c>
      <c r="T2" s="204" t="s">
        <v>1139</v>
      </c>
      <c r="U2" s="228" t="s">
        <v>890</v>
      </c>
      <c r="V2" s="206" t="s">
        <v>640</v>
      </c>
      <c r="W2" s="204" t="s">
        <v>1126</v>
      </c>
      <c r="X2" s="230" t="s">
        <v>892</v>
      </c>
      <c r="Y2" s="206" t="s">
        <v>640</v>
      </c>
      <c r="Z2" s="204" t="s">
        <v>891</v>
      </c>
    </row>
    <row r="3" spans="1:26" x14ac:dyDescent="0.3">
      <c r="A3" s="201" t="s">
        <v>1542</v>
      </c>
      <c r="B3" s="202" t="s">
        <v>922</v>
      </c>
      <c r="C3" s="199" t="s">
        <v>1467</v>
      </c>
      <c r="D3" s="203">
        <v>18000</v>
      </c>
      <c r="E3" s="203">
        <f>D3*E17</f>
        <v>3780</v>
      </c>
      <c r="F3" s="203">
        <f>D3*F17</f>
        <v>270</v>
      </c>
      <c r="G3" s="203">
        <f>D3*G17</f>
        <v>54</v>
      </c>
      <c r="H3" s="203">
        <v>8500</v>
      </c>
      <c r="I3" s="203">
        <v>2</v>
      </c>
      <c r="J3" s="203">
        <f t="shared" si="0"/>
        <v>30604</v>
      </c>
      <c r="K3" s="7"/>
      <c r="L3" s="200" t="s">
        <v>894</v>
      </c>
      <c r="M3" s="207">
        <v>13.65</v>
      </c>
      <c r="N3" s="208">
        <v>11.5</v>
      </c>
      <c r="O3" s="200" t="s">
        <v>895</v>
      </c>
      <c r="P3" s="207">
        <v>13.65</v>
      </c>
      <c r="Q3" s="209">
        <f>P3*Q19</f>
        <v>15663.375</v>
      </c>
      <c r="R3" s="200" t="s">
        <v>896</v>
      </c>
      <c r="S3" s="207">
        <v>13.65</v>
      </c>
      <c r="T3" s="209">
        <f>S3*S5+SUM(S3*T19)</f>
        <v>15855.3290975625</v>
      </c>
      <c r="U3" s="204" t="s">
        <v>897</v>
      </c>
      <c r="V3" s="207">
        <v>13.65</v>
      </c>
      <c r="W3" s="209">
        <f>V3*V19</f>
        <v>14196</v>
      </c>
      <c r="X3" s="200" t="s">
        <v>898</v>
      </c>
      <c r="Y3" s="207">
        <v>14.34</v>
      </c>
      <c r="Z3" s="209">
        <f>SUM(Y3*Y19)</f>
        <v>29827.200000000001</v>
      </c>
    </row>
    <row r="4" spans="1:26" x14ac:dyDescent="0.3">
      <c r="A4" s="201" t="s">
        <v>1365</v>
      </c>
      <c r="B4" s="202" t="s">
        <v>1080</v>
      </c>
      <c r="C4" s="199" t="s">
        <v>1081</v>
      </c>
      <c r="D4" s="203">
        <v>36000</v>
      </c>
      <c r="E4" s="203">
        <f>D4*E17</f>
        <v>7560</v>
      </c>
      <c r="F4" s="203">
        <f>D4*F17</f>
        <v>540</v>
      </c>
      <c r="G4" s="203">
        <f>D4*G17</f>
        <v>108</v>
      </c>
      <c r="H4" s="203">
        <v>8500</v>
      </c>
      <c r="I4" s="203">
        <v>0</v>
      </c>
      <c r="J4" s="203">
        <f t="shared" si="0"/>
        <v>52708</v>
      </c>
      <c r="K4" s="7"/>
      <c r="L4" s="200" t="s">
        <v>900</v>
      </c>
      <c r="M4" s="207">
        <f>M3 +M3*0.01</f>
        <v>13.7865</v>
      </c>
      <c r="N4" s="208">
        <f t="shared" ref="N4:N18" si="1">N3+N3*0.01</f>
        <v>11.615</v>
      </c>
      <c r="O4" s="200" t="s">
        <v>901</v>
      </c>
      <c r="P4" s="207">
        <f>P3+P3*0.015</f>
        <v>13.854750000000001</v>
      </c>
      <c r="Q4" s="209">
        <f>P4*Q19</f>
        <v>15898.325625000001</v>
      </c>
      <c r="R4" s="200" t="s">
        <v>902</v>
      </c>
      <c r="S4" s="207">
        <f t="shared" ref="S4:S18" si="2">S3+S3*0.015</f>
        <v>13.854750000000001</v>
      </c>
      <c r="T4" s="209">
        <f>S4*T19</f>
        <v>15898.325625000001</v>
      </c>
      <c r="U4" s="204" t="s">
        <v>903</v>
      </c>
      <c r="V4" s="207">
        <f t="shared" ref="V4:V18" si="3">V3+V3*0.015</f>
        <v>13.854750000000001</v>
      </c>
      <c r="W4" s="209">
        <f>SUM(V4*V19)</f>
        <v>14408.94</v>
      </c>
      <c r="X4" s="200" t="s">
        <v>904</v>
      </c>
      <c r="Y4" s="207">
        <v>14.44</v>
      </c>
      <c r="Z4" s="209">
        <f>SUM(Y4*Y19)</f>
        <v>30035.200000000001</v>
      </c>
    </row>
    <row r="5" spans="1:26" x14ac:dyDescent="0.3">
      <c r="A5" s="201" t="s">
        <v>1533</v>
      </c>
      <c r="B5" s="202" t="s">
        <v>1455</v>
      </c>
      <c r="C5" s="199" t="s">
        <v>1456</v>
      </c>
      <c r="D5" s="203">
        <v>30000</v>
      </c>
      <c r="E5" s="203">
        <f>D5*E17</f>
        <v>6300</v>
      </c>
      <c r="F5" s="203">
        <f>D5*F17</f>
        <v>450</v>
      </c>
      <c r="G5" s="203">
        <f>D5*G17</f>
        <v>90</v>
      </c>
      <c r="H5" s="203">
        <v>0</v>
      </c>
      <c r="I5" s="203">
        <v>3</v>
      </c>
      <c r="J5" s="203"/>
      <c r="K5" s="7"/>
      <c r="L5" s="200" t="s">
        <v>906</v>
      </c>
      <c r="M5" s="207">
        <f t="shared" ref="M5:M18" si="4">M4+M4*0.01</f>
        <v>13.924365</v>
      </c>
      <c r="N5" s="208">
        <f t="shared" si="1"/>
        <v>11.73115</v>
      </c>
      <c r="O5" s="200" t="s">
        <v>907</v>
      </c>
      <c r="P5" s="207">
        <f t="shared" ref="P5:P18" si="5">P4+P4*0.015</f>
        <v>14.062571250000001</v>
      </c>
      <c r="Q5" s="209">
        <f>P5*Q19</f>
        <v>16136.800509375002</v>
      </c>
      <c r="R5" s="200" t="s">
        <v>908</v>
      </c>
      <c r="S5" s="207">
        <f t="shared" si="2"/>
        <v>14.062571250000001</v>
      </c>
      <c r="T5" s="209">
        <f>S5*T19</f>
        <v>16136.800509375002</v>
      </c>
      <c r="U5" s="204" t="s">
        <v>909</v>
      </c>
      <c r="V5" s="207">
        <f t="shared" si="3"/>
        <v>14.062571250000001</v>
      </c>
      <c r="W5" s="209">
        <f>V5*V19</f>
        <v>14625.074100000002</v>
      </c>
      <c r="X5" s="200" t="s">
        <v>910</v>
      </c>
      <c r="Y5" s="207">
        <f t="shared" ref="Y5:Y18" si="6">Y4+Y4*0.015</f>
        <v>14.656599999999999</v>
      </c>
      <c r="Z5" s="209">
        <f>SUM(Y5*Y19)</f>
        <v>30485.727999999999</v>
      </c>
    </row>
    <row r="6" spans="1:26" x14ac:dyDescent="0.3">
      <c r="A6" s="201" t="s">
        <v>1082</v>
      </c>
      <c r="B6" s="202" t="s">
        <v>889</v>
      </c>
      <c r="C6" s="199" t="s">
        <v>1083</v>
      </c>
      <c r="D6" s="203">
        <v>20000</v>
      </c>
      <c r="E6" s="203">
        <f>D6*E17</f>
        <v>4200</v>
      </c>
      <c r="F6" s="203">
        <f>D6*F17</f>
        <v>300</v>
      </c>
      <c r="G6" s="203">
        <f>D6*G17</f>
        <v>60</v>
      </c>
      <c r="H6" s="203">
        <v>8500</v>
      </c>
      <c r="I6" s="203">
        <v>8</v>
      </c>
      <c r="J6" s="203">
        <f t="shared" si="0"/>
        <v>33060</v>
      </c>
      <c r="K6" s="7"/>
      <c r="L6" s="200" t="s">
        <v>912</v>
      </c>
      <c r="M6" s="207">
        <f t="shared" si="4"/>
        <v>14.063608649999999</v>
      </c>
      <c r="N6" s="208">
        <f t="shared" si="1"/>
        <v>11.848461499999999</v>
      </c>
      <c r="O6" s="200" t="s">
        <v>913</v>
      </c>
      <c r="P6" s="207">
        <f t="shared" si="5"/>
        <v>14.273509818750002</v>
      </c>
      <c r="Q6" s="209">
        <f>P6*Q19</f>
        <v>16378.852517015626</v>
      </c>
      <c r="R6" s="200" t="s">
        <v>914</v>
      </c>
      <c r="S6" s="207">
        <f t="shared" si="2"/>
        <v>14.273509818750002</v>
      </c>
      <c r="T6" s="209">
        <f>S6*T19</f>
        <v>16378.852517015626</v>
      </c>
      <c r="U6" s="204" t="s">
        <v>915</v>
      </c>
      <c r="V6" s="207">
        <f t="shared" si="3"/>
        <v>14.273509818750002</v>
      </c>
      <c r="W6" s="209">
        <f>V6*V19</f>
        <v>14844.450211500001</v>
      </c>
      <c r="X6" s="200" t="s">
        <v>916</v>
      </c>
      <c r="Y6" s="207">
        <f t="shared" si="6"/>
        <v>14.876448999999999</v>
      </c>
      <c r="Z6" s="209">
        <f>SUM(Y6*Y19)</f>
        <v>30943.013919999998</v>
      </c>
    </row>
    <row r="7" spans="1:26" x14ac:dyDescent="0.3">
      <c r="A7" s="201" t="s">
        <v>1543</v>
      </c>
      <c r="B7" s="202" t="s">
        <v>889</v>
      </c>
      <c r="C7" s="199" t="s">
        <v>1083</v>
      </c>
      <c r="D7" s="203">
        <v>18000</v>
      </c>
      <c r="E7" s="203">
        <f>D7*E17</f>
        <v>3780</v>
      </c>
      <c r="F7" s="203">
        <f>D7*F17</f>
        <v>270</v>
      </c>
      <c r="G7" s="203">
        <f>D7*G17</f>
        <v>54</v>
      </c>
      <c r="H7" s="203">
        <v>8500</v>
      </c>
      <c r="I7" s="203">
        <v>3</v>
      </c>
      <c r="J7" s="203">
        <f t="shared" si="0"/>
        <v>30604</v>
      </c>
      <c r="K7" s="7"/>
      <c r="L7" s="200" t="s">
        <v>917</v>
      </c>
      <c r="M7" s="207">
        <f t="shared" si="4"/>
        <v>14.2042447365</v>
      </c>
      <c r="N7" s="208">
        <f t="shared" si="1"/>
        <v>11.966946114999999</v>
      </c>
      <c r="O7" s="200" t="s">
        <v>918</v>
      </c>
      <c r="P7" s="207">
        <f t="shared" si="5"/>
        <v>14.487612466031251</v>
      </c>
      <c r="Q7" s="209">
        <f>P7*Q19</f>
        <v>16624.53530477086</v>
      </c>
      <c r="R7" s="200" t="s">
        <v>919</v>
      </c>
      <c r="S7" s="207">
        <f t="shared" si="2"/>
        <v>14.487612466031251</v>
      </c>
      <c r="T7" s="209">
        <f>S7*T19</f>
        <v>16624.53530477086</v>
      </c>
      <c r="U7" s="204" t="s">
        <v>920</v>
      </c>
      <c r="V7" s="207">
        <f t="shared" si="3"/>
        <v>14.487612466031251</v>
      </c>
      <c r="W7" s="209">
        <f>V7*V19</f>
        <v>15067.116964672501</v>
      </c>
      <c r="X7" s="200" t="s">
        <v>921</v>
      </c>
      <c r="Y7" s="207">
        <f t="shared" si="6"/>
        <v>15.099595734999999</v>
      </c>
      <c r="Z7" s="209">
        <f>SUM(Y7*Y19)</f>
        <v>31407.159128799998</v>
      </c>
    </row>
    <row r="8" spans="1:26" x14ac:dyDescent="0.3">
      <c r="A8" s="201" t="s">
        <v>1544</v>
      </c>
      <c r="B8" s="202" t="s">
        <v>922</v>
      </c>
      <c r="C8" s="199" t="s">
        <v>1454</v>
      </c>
      <c r="D8" s="203">
        <v>19000</v>
      </c>
      <c r="E8" s="203">
        <f>D8*E17</f>
        <v>3990</v>
      </c>
      <c r="F8" s="203">
        <f>D8*F17</f>
        <v>285</v>
      </c>
      <c r="G8" s="203">
        <f>D8*G17</f>
        <v>57</v>
      </c>
      <c r="H8" s="203">
        <v>8500</v>
      </c>
      <c r="I8" s="203">
        <v>3</v>
      </c>
      <c r="J8" s="203">
        <f t="shared" si="0"/>
        <v>31832</v>
      </c>
      <c r="K8" s="7"/>
      <c r="L8" s="200" t="s">
        <v>924</v>
      </c>
      <c r="M8" s="207">
        <f t="shared" si="4"/>
        <v>14.346287183865</v>
      </c>
      <c r="N8" s="208">
        <f t="shared" si="1"/>
        <v>12.086615576149999</v>
      </c>
      <c r="O8" s="200" t="s">
        <v>925</v>
      </c>
      <c r="P8" s="207">
        <f t="shared" si="5"/>
        <v>14.704926653021721</v>
      </c>
      <c r="Q8" s="209">
        <f>P8*Q19</f>
        <v>16873.903334342423</v>
      </c>
      <c r="R8" s="200" t="s">
        <v>926</v>
      </c>
      <c r="S8" s="207">
        <f t="shared" si="2"/>
        <v>14.704926653021721</v>
      </c>
      <c r="T8" s="209">
        <f>S8*T19</f>
        <v>16873.903334342423</v>
      </c>
      <c r="U8" s="204" t="s">
        <v>927</v>
      </c>
      <c r="V8" s="207">
        <f t="shared" si="3"/>
        <v>14.704926653021721</v>
      </c>
      <c r="W8" s="209">
        <f>V8*V19</f>
        <v>15293.12371914259</v>
      </c>
      <c r="X8" s="200" t="s">
        <v>928</v>
      </c>
      <c r="Y8" s="207">
        <f t="shared" si="6"/>
        <v>15.326089671024999</v>
      </c>
      <c r="Z8" s="209">
        <f>SUM(Y8*Y19)</f>
        <v>31878.266515731997</v>
      </c>
    </row>
    <row r="9" spans="1:26" x14ac:dyDescent="0.3">
      <c r="A9" s="201" t="s">
        <v>1545</v>
      </c>
      <c r="B9" s="202" t="s">
        <v>922</v>
      </c>
      <c r="C9" s="199" t="s">
        <v>1468</v>
      </c>
      <c r="D9" s="203">
        <v>19000</v>
      </c>
      <c r="E9" s="203">
        <f>D9*E17</f>
        <v>3990</v>
      </c>
      <c r="F9" s="203">
        <f>D9*F17</f>
        <v>285</v>
      </c>
      <c r="G9" s="203">
        <f>D9*G17</f>
        <v>57</v>
      </c>
      <c r="H9" s="203">
        <v>8500</v>
      </c>
      <c r="I9" s="203">
        <v>0</v>
      </c>
      <c r="J9" s="203">
        <f t="shared" si="0"/>
        <v>31832</v>
      </c>
      <c r="K9" s="7"/>
      <c r="L9" s="200" t="s">
        <v>930</v>
      </c>
      <c r="M9" s="207">
        <f t="shared" si="4"/>
        <v>14.48975005570365</v>
      </c>
      <c r="N9" s="208">
        <f t="shared" si="1"/>
        <v>12.207481731911498</v>
      </c>
      <c r="O9" s="200" t="s">
        <v>931</v>
      </c>
      <c r="P9" s="207">
        <f t="shared" si="5"/>
        <v>14.925500552817047</v>
      </c>
      <c r="Q9" s="209">
        <f>P9*Q19</f>
        <v>17127.011884357562</v>
      </c>
      <c r="R9" s="200" t="s">
        <v>932</v>
      </c>
      <c r="S9" s="207">
        <f t="shared" si="2"/>
        <v>14.925500552817047</v>
      </c>
      <c r="T9" s="209">
        <f>S9*T19</f>
        <v>17127.011884357562</v>
      </c>
      <c r="U9" s="204" t="s">
        <v>933</v>
      </c>
      <c r="V9" s="207">
        <f t="shared" si="3"/>
        <v>14.925500552817047</v>
      </c>
      <c r="W9" s="209">
        <f>V9*V19</f>
        <v>15522.520574929729</v>
      </c>
      <c r="X9" s="200" t="s">
        <v>934</v>
      </c>
      <c r="Y9" s="207">
        <f t="shared" si="6"/>
        <v>15.555981016090374</v>
      </c>
      <c r="Z9" s="209">
        <f>SUM(Y9*Y19)</f>
        <v>32356.44051346798</v>
      </c>
    </row>
    <row r="10" spans="1:26" x14ac:dyDescent="0.3">
      <c r="A10" s="201" t="s">
        <v>1546</v>
      </c>
      <c r="B10" s="202" t="s">
        <v>922</v>
      </c>
      <c r="C10" s="199" t="s">
        <v>1027</v>
      </c>
      <c r="D10" s="203">
        <v>19000</v>
      </c>
      <c r="E10" s="203">
        <f>D10*E17</f>
        <v>3990</v>
      </c>
      <c r="F10" s="203">
        <f>D10*F17</f>
        <v>285</v>
      </c>
      <c r="G10" s="203">
        <f>D10*G17</f>
        <v>57</v>
      </c>
      <c r="H10" s="203">
        <v>8500</v>
      </c>
      <c r="I10" s="203">
        <v>0</v>
      </c>
      <c r="J10" s="203">
        <f t="shared" si="0"/>
        <v>31832</v>
      </c>
      <c r="K10" s="7"/>
      <c r="L10" s="200" t="s">
        <v>936</v>
      </c>
      <c r="M10" s="207">
        <f t="shared" si="4"/>
        <v>14.634647556260687</v>
      </c>
      <c r="N10" s="208">
        <f t="shared" si="1"/>
        <v>12.329556549230613</v>
      </c>
      <c r="O10" s="200" t="s">
        <v>937</v>
      </c>
      <c r="P10" s="207">
        <f t="shared" si="5"/>
        <v>15.149383061109303</v>
      </c>
      <c r="Q10" s="209">
        <f>P10*Q19</f>
        <v>17383.917062622924</v>
      </c>
      <c r="R10" s="200" t="s">
        <v>938</v>
      </c>
      <c r="S10" s="207">
        <f t="shared" si="2"/>
        <v>15.149383061109303</v>
      </c>
      <c r="T10" s="209">
        <f>S10*T19</f>
        <v>17383.917062622924</v>
      </c>
      <c r="U10" s="204" t="s">
        <v>939</v>
      </c>
      <c r="V10" s="207">
        <f t="shared" si="3"/>
        <v>15.149383061109303</v>
      </c>
      <c r="W10" s="209">
        <f>V10*V19</f>
        <v>15755.358383553676</v>
      </c>
      <c r="X10" s="200" t="s">
        <v>940</v>
      </c>
      <c r="Y10" s="207">
        <f t="shared" si="6"/>
        <v>15.789320731331729</v>
      </c>
      <c r="Z10" s="209">
        <f>SUM(Y10*Y19)</f>
        <v>32841.787121169997</v>
      </c>
    </row>
    <row r="11" spans="1:26" x14ac:dyDescent="0.3">
      <c r="A11" s="201" t="s">
        <v>1428</v>
      </c>
      <c r="B11" s="202" t="s">
        <v>941</v>
      </c>
      <c r="C11" s="199" t="s">
        <v>1047</v>
      </c>
      <c r="D11" s="203">
        <v>18000</v>
      </c>
      <c r="E11" s="203">
        <f>D11*E17</f>
        <v>3780</v>
      </c>
      <c r="F11" s="203">
        <f>D11*F17</f>
        <v>270</v>
      </c>
      <c r="G11" s="203">
        <f>D11*G17</f>
        <v>54</v>
      </c>
      <c r="H11" s="203">
        <v>8500</v>
      </c>
      <c r="I11" s="203">
        <v>0</v>
      </c>
      <c r="J11" s="203">
        <f t="shared" si="0"/>
        <v>30604</v>
      </c>
      <c r="K11" s="7"/>
      <c r="L11" s="200" t="s">
        <v>943</v>
      </c>
      <c r="M11" s="207">
        <f t="shared" si="4"/>
        <v>14.780994031823294</v>
      </c>
      <c r="N11" s="208">
        <f t="shared" si="1"/>
        <v>12.452852114722919</v>
      </c>
      <c r="O11" s="200" t="s">
        <v>944</v>
      </c>
      <c r="P11" s="207">
        <f t="shared" si="5"/>
        <v>15.376623807025942</v>
      </c>
      <c r="Q11" s="209">
        <f>P11*Q19</f>
        <v>17644.675818562268</v>
      </c>
      <c r="R11" s="200" t="s">
        <v>945</v>
      </c>
      <c r="S11" s="207">
        <f t="shared" si="2"/>
        <v>15.376623807025942</v>
      </c>
      <c r="T11" s="209">
        <f>S11*T19</f>
        <v>17644.675818562268</v>
      </c>
      <c r="U11" s="204" t="s">
        <v>946</v>
      </c>
      <c r="V11" s="207">
        <f t="shared" si="3"/>
        <v>15.376623807025942</v>
      </c>
      <c r="W11" s="209">
        <f>V11*V19</f>
        <v>15991.688759306979</v>
      </c>
      <c r="X11" s="200" t="s">
        <v>947</v>
      </c>
      <c r="Y11" s="207">
        <f t="shared" si="6"/>
        <v>16.026160542301707</v>
      </c>
      <c r="Z11" s="209">
        <f>SUM(Y11*Y19)</f>
        <v>33334.413927987553</v>
      </c>
    </row>
    <row r="12" spans="1:26" x14ac:dyDescent="0.3">
      <c r="A12" s="210" t="s">
        <v>1453</v>
      </c>
      <c r="B12" s="202" t="s">
        <v>948</v>
      </c>
      <c r="C12" s="199" t="s">
        <v>989</v>
      </c>
      <c r="D12" s="203">
        <v>32500</v>
      </c>
      <c r="E12" s="203">
        <f>D12*E17</f>
        <v>6825</v>
      </c>
      <c r="F12" s="203">
        <f>D12*F17</f>
        <v>487.5</v>
      </c>
      <c r="G12" s="203">
        <f>D12*G17</f>
        <v>97.5</v>
      </c>
      <c r="H12" s="203">
        <v>8500</v>
      </c>
      <c r="I12" s="203">
        <v>4</v>
      </c>
      <c r="J12" s="203">
        <f t="shared" si="0"/>
        <v>48410</v>
      </c>
      <c r="K12" s="7"/>
      <c r="L12" s="200" t="s">
        <v>950</v>
      </c>
      <c r="M12" s="207">
        <f t="shared" si="4"/>
        <v>14.928803972141527</v>
      </c>
      <c r="N12" s="208">
        <f t="shared" si="1"/>
        <v>12.577380635870149</v>
      </c>
      <c r="O12" s="200" t="s">
        <v>951</v>
      </c>
      <c r="P12" s="207">
        <f t="shared" si="5"/>
        <v>15.60727316413133</v>
      </c>
      <c r="Q12" s="209">
        <f>P12*Q19</f>
        <v>17909.345955840701</v>
      </c>
      <c r="R12" s="200" t="s">
        <v>952</v>
      </c>
      <c r="S12" s="207">
        <f t="shared" si="2"/>
        <v>15.60727316413133</v>
      </c>
      <c r="T12" s="209">
        <f>S12*T19</f>
        <v>17909.345955840701</v>
      </c>
      <c r="U12" s="204" t="s">
        <v>893</v>
      </c>
      <c r="V12" s="207">
        <f t="shared" si="3"/>
        <v>15.60727316413133</v>
      </c>
      <c r="W12" s="209">
        <f>V12*V19</f>
        <v>16231.564090696584</v>
      </c>
      <c r="X12" s="200" t="s">
        <v>953</v>
      </c>
      <c r="Y12" s="207">
        <f t="shared" si="6"/>
        <v>16.266552950436232</v>
      </c>
      <c r="Z12" s="209">
        <f>SUM(Y12*Y19)</f>
        <v>33834.430136907366</v>
      </c>
    </row>
    <row r="13" spans="1:26" x14ac:dyDescent="0.3">
      <c r="A13" s="210" t="s">
        <v>1084</v>
      </c>
      <c r="B13" s="202" t="s">
        <v>954</v>
      </c>
      <c r="C13" s="199" t="s">
        <v>1469</v>
      </c>
      <c r="D13" s="203">
        <v>64000</v>
      </c>
      <c r="E13" s="203">
        <f>D13*E17</f>
        <v>13440</v>
      </c>
      <c r="F13" s="203">
        <f>D13*F17</f>
        <v>960</v>
      </c>
      <c r="G13" s="203">
        <f>D13*G17</f>
        <v>192</v>
      </c>
      <c r="H13" s="203">
        <v>8500</v>
      </c>
      <c r="I13" s="203">
        <v>30</v>
      </c>
      <c r="J13" s="203">
        <f t="shared" si="0"/>
        <v>87092</v>
      </c>
      <c r="K13" s="7"/>
      <c r="L13" s="200" t="s">
        <v>955</v>
      </c>
      <c r="M13" s="207">
        <f t="shared" si="4"/>
        <v>15.078092011862942</v>
      </c>
      <c r="N13" s="208">
        <f t="shared" si="1"/>
        <v>12.70315444222885</v>
      </c>
      <c r="O13" s="200" t="s">
        <v>956</v>
      </c>
      <c r="P13" s="207">
        <f t="shared" si="5"/>
        <v>15.841382261593299</v>
      </c>
      <c r="Q13" s="209">
        <f>P13*Q19</f>
        <v>18177.986145178311</v>
      </c>
      <c r="R13" s="200" t="s">
        <v>957</v>
      </c>
      <c r="S13" s="207">
        <f t="shared" si="2"/>
        <v>15.841382261593299</v>
      </c>
      <c r="T13" s="209">
        <f>S13*T19</f>
        <v>18177.986145178311</v>
      </c>
      <c r="U13" s="204" t="s">
        <v>905</v>
      </c>
      <c r="V13" s="207">
        <f t="shared" si="3"/>
        <v>15.841382261593299</v>
      </c>
      <c r="W13" s="209">
        <f>V13*V19</f>
        <v>16475.037552057031</v>
      </c>
      <c r="X13" s="200" t="s">
        <v>958</v>
      </c>
      <c r="Y13" s="207">
        <f t="shared" si="6"/>
        <v>16.510551244692774</v>
      </c>
      <c r="Z13" s="209">
        <f>SUM(Y13*Y19)</f>
        <v>34341.946588960971</v>
      </c>
    </row>
    <row r="14" spans="1:26" x14ac:dyDescent="0.3">
      <c r="A14" s="201"/>
      <c r="B14" s="202" t="s">
        <v>1531</v>
      </c>
      <c r="C14" s="199"/>
      <c r="D14" s="203">
        <v>12000</v>
      </c>
      <c r="E14" s="203"/>
      <c r="F14" s="203"/>
      <c r="G14" s="203"/>
      <c r="H14" s="203"/>
      <c r="I14" s="203"/>
      <c r="J14" s="203"/>
      <c r="K14" s="7"/>
      <c r="L14" s="200" t="s">
        <v>961</v>
      </c>
      <c r="M14" s="207">
        <f t="shared" si="4"/>
        <v>15.228872931981572</v>
      </c>
      <c r="N14" s="208">
        <f t="shared" si="1"/>
        <v>12.83018598665114</v>
      </c>
      <c r="O14" s="200" t="s">
        <v>962</v>
      </c>
      <c r="P14" s="207">
        <f t="shared" si="5"/>
        <v>16.0790029955172</v>
      </c>
      <c r="Q14" s="209">
        <f>P14*Q19</f>
        <v>18450.655937355987</v>
      </c>
      <c r="R14" s="200" t="s">
        <v>963</v>
      </c>
      <c r="S14" s="207">
        <f t="shared" si="2"/>
        <v>16.0790029955172</v>
      </c>
      <c r="T14" s="209">
        <f>S14*T19</f>
        <v>18450.655937355987</v>
      </c>
      <c r="U14" s="204" t="s">
        <v>964</v>
      </c>
      <c r="V14" s="207">
        <f t="shared" si="3"/>
        <v>16.0790029955172</v>
      </c>
      <c r="W14" s="209">
        <f>V14*V19</f>
        <v>16722.163115337888</v>
      </c>
      <c r="X14" s="200" t="s">
        <v>965</v>
      </c>
      <c r="Y14" s="207">
        <f t="shared" si="6"/>
        <v>16.758209513363166</v>
      </c>
      <c r="Z14" s="209">
        <f>SUM(Y14*Y19)</f>
        <v>34857.075787795387</v>
      </c>
    </row>
    <row r="15" spans="1:26" x14ac:dyDescent="0.3">
      <c r="A15" s="201" t="s">
        <v>1532</v>
      </c>
      <c r="B15" s="202" t="s">
        <v>1531</v>
      </c>
      <c r="C15" s="199"/>
      <c r="D15" s="203">
        <v>12000</v>
      </c>
      <c r="E15" s="203">
        <f>SUM(E2:E13)</f>
        <v>71715</v>
      </c>
      <c r="F15" s="203">
        <f>SUM(F2:F13)</f>
        <v>5122.5</v>
      </c>
      <c r="G15" s="203">
        <f>SUM(G2:G13)</f>
        <v>1024.5</v>
      </c>
      <c r="H15" s="203"/>
      <c r="I15" s="203">
        <v>0</v>
      </c>
      <c r="J15" s="203"/>
      <c r="K15" s="7"/>
      <c r="L15" s="200" t="s">
        <v>968</v>
      </c>
      <c r="M15" s="207">
        <f t="shared" si="4"/>
        <v>15.381161661301388</v>
      </c>
      <c r="N15" s="208">
        <f t="shared" si="1"/>
        <v>12.958487846517651</v>
      </c>
      <c r="O15" s="200" t="s">
        <v>969</v>
      </c>
      <c r="P15" s="207">
        <f t="shared" si="5"/>
        <v>16.32018804044996</v>
      </c>
      <c r="Q15" s="209">
        <f>P15*Q19</f>
        <v>18727.415776416328</v>
      </c>
      <c r="R15" s="200" t="s">
        <v>970</v>
      </c>
      <c r="S15" s="207">
        <f t="shared" si="2"/>
        <v>16.32018804044996</v>
      </c>
      <c r="T15" s="209">
        <f>S15*T19</f>
        <v>18727.415776416328</v>
      </c>
      <c r="U15" s="204" t="s">
        <v>899</v>
      </c>
      <c r="V15" s="207">
        <f t="shared" si="3"/>
        <v>16.32018804044996</v>
      </c>
      <c r="W15" s="209">
        <f>V15*V19</f>
        <v>16972.995562067958</v>
      </c>
      <c r="X15" s="200" t="s">
        <v>885</v>
      </c>
      <c r="Y15" s="207">
        <f t="shared" si="6"/>
        <v>17.009582656063614</v>
      </c>
      <c r="Z15" s="209">
        <f>SUM(Y15*Y19)</f>
        <v>35379.93192461232</v>
      </c>
    </row>
    <row r="16" spans="1:26" x14ac:dyDescent="0.3">
      <c r="A16" s="201"/>
      <c r="B16" s="202"/>
      <c r="C16" s="199"/>
      <c r="D16" s="203"/>
      <c r="E16" s="203"/>
      <c r="F16" s="203">
        <f>D16*F17</f>
        <v>0</v>
      </c>
      <c r="G16" s="203"/>
      <c r="H16" s="203"/>
      <c r="I16" s="203"/>
      <c r="J16" s="203"/>
      <c r="K16" s="7"/>
      <c r="L16" s="200" t="s">
        <v>971</v>
      </c>
      <c r="M16" s="207">
        <f t="shared" si="4"/>
        <v>15.534973277914402</v>
      </c>
      <c r="N16" s="208">
        <f t="shared" si="1"/>
        <v>13.088072724982826</v>
      </c>
      <c r="O16" s="200" t="s">
        <v>972</v>
      </c>
      <c r="P16" s="207">
        <f t="shared" si="5"/>
        <v>16.56499086105671</v>
      </c>
      <c r="Q16" s="209">
        <f>P16*Q19</f>
        <v>19008.327013062575</v>
      </c>
      <c r="R16" s="200" t="s">
        <v>973</v>
      </c>
      <c r="S16" s="207">
        <f t="shared" si="2"/>
        <v>16.56499086105671</v>
      </c>
      <c r="T16" s="209">
        <f>S16*T19</f>
        <v>19008.327013062575</v>
      </c>
      <c r="U16" s="204" t="s">
        <v>974</v>
      </c>
      <c r="V16" s="207">
        <f t="shared" si="3"/>
        <v>16.56499086105671</v>
      </c>
      <c r="W16" s="209">
        <f>V16*V19</f>
        <v>17227.590495498978</v>
      </c>
      <c r="X16" s="200" t="s">
        <v>975</v>
      </c>
      <c r="Y16" s="207">
        <f t="shared" si="6"/>
        <v>17.264726395904567</v>
      </c>
      <c r="Z16" s="209">
        <f>SUM(Y16*Y19)</f>
        <v>35910.630903481499</v>
      </c>
    </row>
    <row r="17" spans="1:26" x14ac:dyDescent="0.3">
      <c r="A17" s="7"/>
      <c r="B17" s="7"/>
      <c r="C17" s="7"/>
      <c r="D17" s="203">
        <f>SUM(D2:D16)</f>
        <v>365500</v>
      </c>
      <c r="E17" s="7">
        <v>0.21</v>
      </c>
      <c r="F17" s="7">
        <v>1.4999999999999999E-2</v>
      </c>
      <c r="G17" s="7">
        <v>3.0000000000000001E-3</v>
      </c>
      <c r="H17" s="203">
        <f>SUM(H2:H16)</f>
        <v>93500</v>
      </c>
      <c r="I17" s="203">
        <f>SUM(I2:I16)</f>
        <v>53</v>
      </c>
      <c r="J17" s="203">
        <f>SUM(J2:J16)</f>
        <v>476022</v>
      </c>
      <c r="K17" s="7"/>
      <c r="L17" s="200" t="s">
        <v>976</v>
      </c>
      <c r="M17" s="207">
        <f t="shared" si="4"/>
        <v>15.690323010693545</v>
      </c>
      <c r="N17" s="208">
        <f t="shared" si="1"/>
        <v>13.218953452232654</v>
      </c>
      <c r="O17" s="200" t="s">
        <v>977</v>
      </c>
      <c r="P17" s="207">
        <f t="shared" si="5"/>
        <v>16.813465723972563</v>
      </c>
      <c r="Q17" s="209">
        <f>P17*Q19</f>
        <v>19293.451918258517</v>
      </c>
      <c r="R17" s="200" t="s">
        <v>978</v>
      </c>
      <c r="S17" s="207">
        <f t="shared" si="2"/>
        <v>16.813465723972563</v>
      </c>
      <c r="T17" s="209">
        <f>S17*T19</f>
        <v>19293.451918258517</v>
      </c>
      <c r="U17" s="204" t="s">
        <v>979</v>
      </c>
      <c r="V17" s="207">
        <f t="shared" si="3"/>
        <v>16.813465723972563</v>
      </c>
      <c r="W17" s="209">
        <f>V17*V19</f>
        <v>17486.004352931464</v>
      </c>
      <c r="X17" s="200" t="s">
        <v>980</v>
      </c>
      <c r="Y17" s="207">
        <f t="shared" si="6"/>
        <v>17.523697291843135</v>
      </c>
      <c r="Z17" s="209">
        <f>SUM(Y17*Y19)</f>
        <v>36449.290367033718</v>
      </c>
    </row>
    <row r="18" spans="1:26" ht="28.8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200" t="s">
        <v>981</v>
      </c>
      <c r="M18" s="207">
        <f t="shared" si="4"/>
        <v>15.847226240800481</v>
      </c>
      <c r="N18" s="208">
        <f t="shared" si="1"/>
        <v>13.351142986754981</v>
      </c>
      <c r="O18" s="200" t="s">
        <v>982</v>
      </c>
      <c r="P18" s="207">
        <f t="shared" si="5"/>
        <v>17.065667709832152</v>
      </c>
      <c r="Q18" s="209">
        <f>P18*Q19</f>
        <v>19582.853697032395</v>
      </c>
      <c r="R18" s="200" t="s">
        <v>911</v>
      </c>
      <c r="S18" s="207">
        <f t="shared" si="2"/>
        <v>17.065667709832152</v>
      </c>
      <c r="T18" s="209">
        <f>S18*T19</f>
        <v>19582.853697032395</v>
      </c>
      <c r="U18" s="204" t="s">
        <v>983</v>
      </c>
      <c r="V18" s="207">
        <f t="shared" si="3"/>
        <v>17.065667709832152</v>
      </c>
      <c r="W18" s="209">
        <f>V18*V19</f>
        <v>17748.294418225436</v>
      </c>
      <c r="X18" s="200" t="s">
        <v>1125</v>
      </c>
      <c r="Y18" s="207">
        <f t="shared" si="6"/>
        <v>17.786552751220782</v>
      </c>
      <c r="Z18" s="209">
        <f>SUM(Y18*Y19)</f>
        <v>36996.029722539228</v>
      </c>
    </row>
    <row r="19" spans="1:26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200"/>
      <c r="M19" s="206"/>
      <c r="N19" s="211"/>
      <c r="O19" s="200"/>
      <c r="P19" s="206"/>
      <c r="Q19" s="200">
        <v>1147.5</v>
      </c>
      <c r="R19" s="200"/>
      <c r="S19" s="206"/>
      <c r="T19" s="200">
        <v>1147.5</v>
      </c>
      <c r="U19" s="200"/>
      <c r="V19" s="206">
        <v>1040</v>
      </c>
      <c r="W19" s="200"/>
      <c r="X19" s="200"/>
      <c r="Y19" s="206">
        <v>2080</v>
      </c>
      <c r="Z19" s="7"/>
    </row>
    <row r="20" spans="1:26" ht="72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228" t="s">
        <v>984</v>
      </c>
      <c r="M20" s="205" t="s">
        <v>640</v>
      </c>
      <c r="N20" s="204" t="s">
        <v>1137</v>
      </c>
      <c r="O20" s="228" t="s">
        <v>954</v>
      </c>
      <c r="P20" s="206" t="s">
        <v>640</v>
      </c>
      <c r="Q20" s="229" t="s">
        <v>985</v>
      </c>
      <c r="R20" s="228" t="s">
        <v>959</v>
      </c>
      <c r="S20" s="205" t="s">
        <v>986</v>
      </c>
      <c r="T20" s="229" t="s">
        <v>987</v>
      </c>
      <c r="U20" s="228" t="s">
        <v>966</v>
      </c>
      <c r="V20" s="212" t="s">
        <v>640</v>
      </c>
      <c r="W20" s="204" t="s">
        <v>1141</v>
      </c>
      <c r="X20" s="228" t="s">
        <v>988</v>
      </c>
      <c r="Y20" s="206"/>
      <c r="Z20" s="204" t="s">
        <v>1140</v>
      </c>
    </row>
    <row r="21" spans="1:26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200" t="s">
        <v>989</v>
      </c>
      <c r="M21" s="207">
        <v>14.64</v>
      </c>
      <c r="N21" s="209">
        <f>M21*M37</f>
        <v>26352</v>
      </c>
      <c r="O21" s="200" t="s">
        <v>990</v>
      </c>
      <c r="P21" s="207">
        <v>18.649999999999999</v>
      </c>
      <c r="Q21" s="209">
        <f>P21*P37</f>
        <v>31984.749999999996</v>
      </c>
      <c r="R21" s="200" t="s">
        <v>991</v>
      </c>
      <c r="S21" s="207">
        <v>20.2</v>
      </c>
      <c r="T21" s="213">
        <f>S21*S37</f>
        <v>7676</v>
      </c>
      <c r="U21" s="200" t="s">
        <v>992</v>
      </c>
      <c r="V21" s="207">
        <v>14.65</v>
      </c>
      <c r="W21" s="209">
        <f>V21*U37</f>
        <v>23440</v>
      </c>
      <c r="X21" s="200" t="s">
        <v>993</v>
      </c>
      <c r="Y21" s="214">
        <v>13.65</v>
      </c>
      <c r="Z21" s="209">
        <f>SUM(Y21*Y37)</f>
        <v>18796.05</v>
      </c>
    </row>
    <row r="22" spans="1:26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200" t="s">
        <v>994</v>
      </c>
      <c r="M22" s="207">
        <f t="shared" ref="M22:M36" si="7">M21+M21*0.015</f>
        <v>14.8596</v>
      </c>
      <c r="N22" s="209">
        <f>M22*M37</f>
        <v>26747.279999999999</v>
      </c>
      <c r="O22" s="200" t="s">
        <v>995</v>
      </c>
      <c r="P22" s="207">
        <f t="shared" ref="P22:P36" si="8">P21+P21*0.015</f>
        <v>18.929749999999999</v>
      </c>
      <c r="Q22" s="209">
        <f>P22*P37</f>
        <v>32464.521249999998</v>
      </c>
      <c r="R22" s="200" t="s">
        <v>996</v>
      </c>
      <c r="S22" s="207">
        <f t="shared" ref="S22:S35" si="9">S21+S21*0.015</f>
        <v>20.503</v>
      </c>
      <c r="T22" s="213">
        <f>S22*S37</f>
        <v>7791.14</v>
      </c>
      <c r="U22" s="200" t="s">
        <v>997</v>
      </c>
      <c r="V22" s="207">
        <f t="shared" ref="V22:V36" si="10">V21+V21*0.015</f>
        <v>14.86975</v>
      </c>
      <c r="W22" s="209">
        <f>V22*U37</f>
        <v>23791.599999999999</v>
      </c>
      <c r="X22" s="200" t="s">
        <v>935</v>
      </c>
      <c r="Y22" s="215">
        <f t="shared" ref="Y22:Y35" si="11">SUM(Y21+Y21*0.015)</f>
        <v>13.854750000000001</v>
      </c>
      <c r="Z22" s="209">
        <f>SUM(Y22*Y37)</f>
        <v>19077.990750000001</v>
      </c>
    </row>
    <row r="23" spans="1:26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200" t="s">
        <v>998</v>
      </c>
      <c r="M23" s="207">
        <f t="shared" si="7"/>
        <v>15.082494000000001</v>
      </c>
      <c r="N23" s="209">
        <f>M23*M37</f>
        <v>27148.4892</v>
      </c>
      <c r="O23" s="200" t="s">
        <v>999</v>
      </c>
      <c r="P23" s="207">
        <f t="shared" si="8"/>
        <v>19.213696249999998</v>
      </c>
      <c r="Q23" s="209">
        <f>P23*P37</f>
        <v>32951.489068749994</v>
      </c>
      <c r="R23" s="200" t="s">
        <v>1000</v>
      </c>
      <c r="S23" s="207">
        <f t="shared" si="9"/>
        <v>20.810545000000001</v>
      </c>
      <c r="T23" s="213">
        <f>S23*S37</f>
        <v>7908.0071000000007</v>
      </c>
      <c r="U23" s="200" t="s">
        <v>1001</v>
      </c>
      <c r="V23" s="207">
        <f t="shared" si="10"/>
        <v>15.092796249999999</v>
      </c>
      <c r="W23" s="209">
        <f>V23*U37</f>
        <v>24148.473999999998</v>
      </c>
      <c r="X23" s="200" t="s">
        <v>942</v>
      </c>
      <c r="Y23" s="215">
        <f t="shared" si="11"/>
        <v>14.062571250000001</v>
      </c>
      <c r="Z23" s="209">
        <f>SUM(Y23*Y37)</f>
        <v>19364.160611250001</v>
      </c>
    </row>
    <row r="24" spans="1:26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200" t="s">
        <v>1002</v>
      </c>
      <c r="M24" s="207">
        <f t="shared" si="7"/>
        <v>15.30873141</v>
      </c>
      <c r="N24" s="209">
        <f>M24*M37</f>
        <v>27555.716538000001</v>
      </c>
      <c r="O24" s="200" t="s">
        <v>1003</v>
      </c>
      <c r="P24" s="207">
        <f t="shared" si="8"/>
        <v>19.50190169375</v>
      </c>
      <c r="Q24" s="209">
        <f>P24*P37</f>
        <v>33445.761404781253</v>
      </c>
      <c r="R24" s="200" t="s">
        <v>1004</v>
      </c>
      <c r="S24" s="207">
        <f t="shared" si="9"/>
        <v>21.122703175000002</v>
      </c>
      <c r="T24" s="213">
        <f>S24*S37</f>
        <v>8026.6272065000003</v>
      </c>
      <c r="U24" s="200" t="s">
        <v>1005</v>
      </c>
      <c r="V24" s="207">
        <f t="shared" si="10"/>
        <v>15.31918819375</v>
      </c>
      <c r="W24" s="209">
        <f>V24*U37</f>
        <v>24510.701109999998</v>
      </c>
      <c r="X24" s="200" t="s">
        <v>1006</v>
      </c>
      <c r="Y24" s="215">
        <f t="shared" si="11"/>
        <v>14.273509818750002</v>
      </c>
      <c r="Z24" s="209">
        <f>SUM(Y24*Y37)</f>
        <v>19654.623020418752</v>
      </c>
    </row>
    <row r="25" spans="1:26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200" t="s">
        <v>1007</v>
      </c>
      <c r="M25" s="207">
        <f t="shared" si="7"/>
        <v>15.53836238115</v>
      </c>
      <c r="N25" s="209">
        <f>M25*M37</f>
        <v>27969.05228607</v>
      </c>
      <c r="O25" s="200" t="s">
        <v>1008</v>
      </c>
      <c r="P25" s="207">
        <f t="shared" si="8"/>
        <v>19.794430219156251</v>
      </c>
      <c r="Q25" s="209">
        <f>P25*P37</f>
        <v>33947.447825852971</v>
      </c>
      <c r="R25" s="200" t="s">
        <v>1009</v>
      </c>
      <c r="S25" s="207">
        <f t="shared" si="9"/>
        <v>21.439543722625</v>
      </c>
      <c r="T25" s="213">
        <f>S25*S37</f>
        <v>8147.0266145975002</v>
      </c>
      <c r="U25" s="200" t="s">
        <v>1010</v>
      </c>
      <c r="V25" s="207">
        <f t="shared" si="10"/>
        <v>15.548976016656249</v>
      </c>
      <c r="W25" s="209">
        <f>V25*U37</f>
        <v>24878.361626649999</v>
      </c>
      <c r="X25" s="200" t="s">
        <v>1011</v>
      </c>
      <c r="Y25" s="215">
        <f t="shared" si="11"/>
        <v>14.487612466031251</v>
      </c>
      <c r="Z25" s="209">
        <f>SUM(Y25*Y37)</f>
        <v>19949.442365725034</v>
      </c>
    </row>
    <row r="26" spans="1:26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200" t="s">
        <v>1012</v>
      </c>
      <c r="M26" s="207">
        <f t="shared" si="7"/>
        <v>15.77143781686725</v>
      </c>
      <c r="N26" s="209">
        <f>M26*M37</f>
        <v>28388.588070361049</v>
      </c>
      <c r="O26" s="204" t="s">
        <v>1013</v>
      </c>
      <c r="P26" s="207">
        <f t="shared" si="8"/>
        <v>20.091346672443596</v>
      </c>
      <c r="Q26" s="209">
        <f>P26*P37</f>
        <v>34456.659543240763</v>
      </c>
      <c r="R26" s="200" t="s">
        <v>1014</v>
      </c>
      <c r="S26" s="207">
        <f t="shared" si="9"/>
        <v>21.761136878464374</v>
      </c>
      <c r="T26" s="213">
        <f>S26*S37</f>
        <v>8269.2320138164614</v>
      </c>
      <c r="U26" s="200" t="s">
        <v>1015</v>
      </c>
      <c r="V26" s="207">
        <f t="shared" si="10"/>
        <v>15.782210656906093</v>
      </c>
      <c r="W26" s="209">
        <f>V26*U37</f>
        <v>25251.537051049749</v>
      </c>
      <c r="X26" s="200" t="s">
        <v>929</v>
      </c>
      <c r="Y26" s="215">
        <f t="shared" si="11"/>
        <v>14.704926653021721</v>
      </c>
      <c r="Z26" s="209">
        <f>SUM(Y26*Y37)</f>
        <v>20248.68400121091</v>
      </c>
    </row>
    <row r="27" spans="1:26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200" t="s">
        <v>1016</v>
      </c>
      <c r="M27" s="207">
        <f t="shared" si="7"/>
        <v>16.00800938412026</v>
      </c>
      <c r="N27" s="209">
        <f>M27*M37</f>
        <v>28814.416891416469</v>
      </c>
      <c r="O27" s="200" t="s">
        <v>1017</v>
      </c>
      <c r="P27" s="207">
        <f t="shared" si="8"/>
        <v>20.392716872530251</v>
      </c>
      <c r="Q27" s="209">
        <f>P27*P37</f>
        <v>34973.50943638938</v>
      </c>
      <c r="R27" s="200" t="s">
        <v>1018</v>
      </c>
      <c r="S27" s="207">
        <f>S26+S26*0.015</f>
        <v>22.087553931641338</v>
      </c>
      <c r="T27" s="213">
        <f>S27*S37</f>
        <v>8393.270494023709</v>
      </c>
      <c r="U27" s="200" t="s">
        <v>967</v>
      </c>
      <c r="V27" s="207">
        <f t="shared" si="10"/>
        <v>16.018943816759684</v>
      </c>
      <c r="W27" s="209">
        <f>V27*U37</f>
        <v>25630.310106815494</v>
      </c>
      <c r="X27" s="200" t="s">
        <v>1019</v>
      </c>
      <c r="Y27" s="215">
        <f t="shared" si="11"/>
        <v>14.925500552817047</v>
      </c>
      <c r="Z27" s="209">
        <f>SUM(Y27*Y37)</f>
        <v>20552.414261229074</v>
      </c>
    </row>
    <row r="28" spans="1:26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200" t="s">
        <v>949</v>
      </c>
      <c r="M28" s="207">
        <f t="shared" si="7"/>
        <v>16.248129524882064</v>
      </c>
      <c r="N28" s="209">
        <f>M28*M37</f>
        <v>29246.633144787713</v>
      </c>
      <c r="O28" s="200" t="s">
        <v>1020</v>
      </c>
      <c r="P28" s="207">
        <f t="shared" si="8"/>
        <v>20.698607625618205</v>
      </c>
      <c r="Q28" s="209">
        <f>P28*P37</f>
        <v>35498.11207793522</v>
      </c>
      <c r="R28" s="200" t="s">
        <v>1021</v>
      </c>
      <c r="S28" s="207">
        <f t="shared" si="9"/>
        <v>22.41886724061596</v>
      </c>
      <c r="T28" s="213">
        <f>S28*S37</f>
        <v>8519.1695514340645</v>
      </c>
      <c r="U28" s="200" t="s">
        <v>1022</v>
      </c>
      <c r="V28" s="207">
        <f t="shared" si="10"/>
        <v>16.259227974011079</v>
      </c>
      <c r="W28" s="209">
        <f>V28*U37</f>
        <v>26014.764758417725</v>
      </c>
      <c r="X28" s="200" t="s">
        <v>923</v>
      </c>
      <c r="Y28" s="215">
        <f t="shared" si="11"/>
        <v>15.149383061109303</v>
      </c>
      <c r="Z28" s="209">
        <f>SUM(Y28*Y37)</f>
        <v>20860.700475147511</v>
      </c>
    </row>
    <row r="29" spans="1:2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200" t="s">
        <v>1023</v>
      </c>
      <c r="M29" s="207">
        <f t="shared" si="7"/>
        <v>16.491851467755296</v>
      </c>
      <c r="N29" s="209">
        <f>M29*M37</f>
        <v>29685.332641959532</v>
      </c>
      <c r="O29" s="200" t="s">
        <v>1024</v>
      </c>
      <c r="P29" s="207">
        <f t="shared" si="8"/>
        <v>21.009086740002477</v>
      </c>
      <c r="Q29" s="209">
        <f>P29*P37</f>
        <v>36030.583759104251</v>
      </c>
      <c r="R29" s="200" t="s">
        <v>1025</v>
      </c>
      <c r="S29" s="207">
        <f t="shared" si="9"/>
        <v>22.755150249225199</v>
      </c>
      <c r="T29" s="213">
        <f>S29*S37</f>
        <v>8646.9570947055763</v>
      </c>
      <c r="U29" s="200" t="s">
        <v>1026</v>
      </c>
      <c r="V29" s="207">
        <f t="shared" si="10"/>
        <v>16.503116393621244</v>
      </c>
      <c r="W29" s="209">
        <f>V29*U37</f>
        <v>26404.986229793991</v>
      </c>
      <c r="X29" s="200" t="s">
        <v>1027</v>
      </c>
      <c r="Y29" s="215">
        <f t="shared" si="11"/>
        <v>15.376623807025942</v>
      </c>
      <c r="Z29" s="209">
        <f>SUM(Y29*Y37)</f>
        <v>21173.61098227472</v>
      </c>
    </row>
    <row r="30" spans="1:2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200" t="s">
        <v>1028</v>
      </c>
      <c r="M30" s="207">
        <f t="shared" si="7"/>
        <v>16.739229239771625</v>
      </c>
      <c r="N30" s="209">
        <f>M30*M37</f>
        <v>30130.612631588923</v>
      </c>
      <c r="O30" s="200" t="s">
        <v>1029</v>
      </c>
      <c r="P30" s="207">
        <f t="shared" si="8"/>
        <v>21.324223041102513</v>
      </c>
      <c r="Q30" s="209">
        <f>P30*P37</f>
        <v>36571.042515490808</v>
      </c>
      <c r="R30" s="200" t="s">
        <v>1030</v>
      </c>
      <c r="S30" s="207">
        <f t="shared" si="9"/>
        <v>23.096477502963577</v>
      </c>
      <c r="T30" s="213">
        <f>S30*S37</f>
        <v>8776.6614511261596</v>
      </c>
      <c r="U30" s="200" t="s">
        <v>1031</v>
      </c>
      <c r="V30" s="207">
        <f t="shared" si="10"/>
        <v>16.750663139525564</v>
      </c>
      <c r="W30" s="209">
        <f>V30*U37</f>
        <v>26801.061023240902</v>
      </c>
      <c r="X30" s="200" t="s">
        <v>1032</v>
      </c>
      <c r="Y30" s="215">
        <f t="shared" si="11"/>
        <v>15.60727316413133</v>
      </c>
      <c r="Z30" s="209">
        <f>SUM(Y30*Y37)</f>
        <v>21491.215147008843</v>
      </c>
    </row>
    <row r="31" spans="1:2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200" t="s">
        <v>1033</v>
      </c>
      <c r="M31" s="207">
        <f t="shared" si="7"/>
        <v>16.9903176783682</v>
      </c>
      <c r="N31" s="209">
        <f>M31*M37</f>
        <v>30582.57182106276</v>
      </c>
      <c r="O31" s="200" t="s">
        <v>1034</v>
      </c>
      <c r="P31" s="207">
        <f t="shared" si="8"/>
        <v>21.644086386719049</v>
      </c>
      <c r="Q31" s="209">
        <f>P31*P37</f>
        <v>37119.608153223169</v>
      </c>
      <c r="R31" s="200" t="s">
        <v>1035</v>
      </c>
      <c r="S31" s="207">
        <f t="shared" si="9"/>
        <v>23.442924665508031</v>
      </c>
      <c r="T31" s="213">
        <f>S31*S37</f>
        <v>8908.3113728930512</v>
      </c>
      <c r="U31" s="200" t="s">
        <v>1036</v>
      </c>
      <c r="V31" s="207">
        <f t="shared" si="10"/>
        <v>17.001923086618447</v>
      </c>
      <c r="W31" s="209">
        <f>V31*U37</f>
        <v>27203.076938589515</v>
      </c>
      <c r="X31" s="200" t="s">
        <v>1037</v>
      </c>
      <c r="Y31" s="215">
        <f t="shared" si="11"/>
        <v>15.841382261593299</v>
      </c>
      <c r="Z31" s="209">
        <f>SUM(Y31*Y37)</f>
        <v>21813.583374213973</v>
      </c>
    </row>
    <row r="32" spans="1:2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200" t="s">
        <v>1038</v>
      </c>
      <c r="M32" s="207">
        <f t="shared" si="7"/>
        <v>17.245172443543723</v>
      </c>
      <c r="N32" s="209">
        <f>M32*M37</f>
        <v>31041.3103983787</v>
      </c>
      <c r="O32" s="200" t="s">
        <v>1039</v>
      </c>
      <c r="P32" s="207">
        <f t="shared" si="8"/>
        <v>21.968747682519837</v>
      </c>
      <c r="Q32" s="209">
        <f>P32*P37</f>
        <v>37676.402275521519</v>
      </c>
      <c r="R32" s="200" t="s">
        <v>1040</v>
      </c>
      <c r="S32" s="212">
        <f t="shared" si="9"/>
        <v>23.794568535490651</v>
      </c>
      <c r="T32" s="216">
        <f>S32*S37</f>
        <v>9041.9360434864466</v>
      </c>
      <c r="U32" s="200" t="s">
        <v>1041</v>
      </c>
      <c r="V32" s="207">
        <f t="shared" si="10"/>
        <v>17.256951932917723</v>
      </c>
      <c r="W32" s="209">
        <f>V32*U37</f>
        <v>27611.123092668357</v>
      </c>
      <c r="X32" s="200" t="s">
        <v>1042</v>
      </c>
      <c r="Y32" s="215">
        <f t="shared" si="11"/>
        <v>16.0790029955172</v>
      </c>
      <c r="Z32" s="209">
        <f>SUM(Y32*Y37)</f>
        <v>22140.787124827184</v>
      </c>
    </row>
    <row r="33" spans="1:2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200" t="s">
        <v>1043</v>
      </c>
      <c r="M33" s="207">
        <f t="shared" si="7"/>
        <v>17.50385003019688</v>
      </c>
      <c r="N33" s="209">
        <f>M33*M37</f>
        <v>31506.930054354383</v>
      </c>
      <c r="O33" s="200" t="s">
        <v>1044</v>
      </c>
      <c r="P33" s="207">
        <f t="shared" si="8"/>
        <v>22.298278897757633</v>
      </c>
      <c r="Q33" s="209">
        <f>P33*P37</f>
        <v>38241.548309654339</v>
      </c>
      <c r="R33" s="200" t="s">
        <v>1045</v>
      </c>
      <c r="S33" s="207">
        <f t="shared" si="9"/>
        <v>24.15148706352301</v>
      </c>
      <c r="T33" s="213">
        <f>S33*S37</f>
        <v>9177.5650841387433</v>
      </c>
      <c r="U33" s="200" t="s">
        <v>1046</v>
      </c>
      <c r="V33" s="207">
        <f t="shared" si="10"/>
        <v>17.515806211911489</v>
      </c>
      <c r="W33" s="209">
        <f>V33*U37</f>
        <v>28025.289939058381</v>
      </c>
      <c r="X33" s="200" t="s">
        <v>1047</v>
      </c>
      <c r="Y33" s="215">
        <f t="shared" si="11"/>
        <v>16.32018804044996</v>
      </c>
      <c r="Z33" s="209">
        <f>SUM(Y33*Y37)</f>
        <v>22472.898931699594</v>
      </c>
    </row>
    <row r="34" spans="1:2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200" t="s">
        <v>1048</v>
      </c>
      <c r="M34" s="207">
        <f t="shared" si="7"/>
        <v>17.766407780649832</v>
      </c>
      <c r="N34" s="209">
        <f>M34*M37</f>
        <v>31979.534005169699</v>
      </c>
      <c r="O34" s="200" t="s">
        <v>1049</v>
      </c>
      <c r="P34" s="207">
        <f t="shared" si="8"/>
        <v>22.632753081223999</v>
      </c>
      <c r="Q34" s="209">
        <f>P34*P37</f>
        <v>38815.171534299159</v>
      </c>
      <c r="R34" s="200" t="s">
        <v>1050</v>
      </c>
      <c r="S34" s="207">
        <f t="shared" si="9"/>
        <v>24.513759369475856</v>
      </c>
      <c r="T34" s="213">
        <f>S34*S37</f>
        <v>9315.2285604008248</v>
      </c>
      <c r="U34" s="200" t="s">
        <v>1051</v>
      </c>
      <c r="V34" s="207">
        <f t="shared" si="10"/>
        <v>17.77854330509016</v>
      </c>
      <c r="W34" s="209">
        <f>V34*U37</f>
        <v>28445.669288144258</v>
      </c>
      <c r="X34" s="200" t="s">
        <v>1052</v>
      </c>
      <c r="Y34" s="215">
        <f t="shared" si="11"/>
        <v>16.56499086105671</v>
      </c>
      <c r="Z34" s="209">
        <f>SUM(Y34*Y37)</f>
        <v>22809.992415675089</v>
      </c>
    </row>
    <row r="35" spans="1:2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200" t="s">
        <v>1053</v>
      </c>
      <c r="M35" s="207">
        <f t="shared" si="7"/>
        <v>18.032903897359578</v>
      </c>
      <c r="N35" s="209">
        <f>M35*M37</f>
        <v>32459.227015247241</v>
      </c>
      <c r="O35" s="200" t="s">
        <v>1054</v>
      </c>
      <c r="P35" s="207">
        <f t="shared" si="8"/>
        <v>22.972244377442358</v>
      </c>
      <c r="Q35" s="209">
        <f>P35*P37</f>
        <v>39397.399107313642</v>
      </c>
      <c r="R35" s="200" t="s">
        <v>1055</v>
      </c>
      <c r="S35" s="207">
        <f t="shared" si="9"/>
        <v>24.881465760017996</v>
      </c>
      <c r="T35" s="213">
        <f>S35*S37</f>
        <v>9454.9569888068381</v>
      </c>
      <c r="U35" s="200" t="s">
        <v>1056</v>
      </c>
      <c r="V35" s="207">
        <f t="shared" si="10"/>
        <v>18.045221454666514</v>
      </c>
      <c r="W35" s="209">
        <f>V35*U37</f>
        <v>28872.354327466423</v>
      </c>
      <c r="X35" s="200" t="s">
        <v>1057</v>
      </c>
      <c r="Y35" s="215">
        <f t="shared" si="11"/>
        <v>16.813465723972563</v>
      </c>
      <c r="Z35" s="209">
        <f>SUM(Y35*Y37)</f>
        <v>23152.142301910219</v>
      </c>
    </row>
    <row r="36" spans="1:2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200" t="s">
        <v>1058</v>
      </c>
      <c r="M36" s="207">
        <f t="shared" si="7"/>
        <v>18.303397455819972</v>
      </c>
      <c r="N36" s="209">
        <f>M36*M37</f>
        <v>32946.115420475951</v>
      </c>
      <c r="O36" s="200" t="s">
        <v>1059</v>
      </c>
      <c r="P36" s="207">
        <f t="shared" si="8"/>
        <v>23.316828043103992</v>
      </c>
      <c r="Q36" s="209">
        <f>P36*P37</f>
        <v>39988.360093923344</v>
      </c>
      <c r="R36" s="200" t="s">
        <v>960</v>
      </c>
      <c r="S36" s="207">
        <f>S35+S35*0.01</f>
        <v>25.130280417618174</v>
      </c>
      <c r="T36" s="213">
        <f>S36*S37</f>
        <v>9549.5065586949058</v>
      </c>
      <c r="U36" s="200" t="s">
        <v>1060</v>
      </c>
      <c r="V36" s="207">
        <f t="shared" si="10"/>
        <v>18.315899776486511</v>
      </c>
      <c r="W36" s="209">
        <f>V36*U37</f>
        <v>29305.439642378416</v>
      </c>
      <c r="X36" s="200" t="s">
        <v>1132</v>
      </c>
      <c r="Y36" s="215">
        <f>SUM(Y35+Y35*0.015)</f>
        <v>17.065667709832152</v>
      </c>
      <c r="Z36" s="209">
        <f>SUM(Y36*Y37)</f>
        <v>23499.424436438872</v>
      </c>
    </row>
    <row r="37" spans="1:2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200"/>
      <c r="M37" s="215">
        <v>1800</v>
      </c>
      <c r="N37" s="200"/>
      <c r="O37" s="200"/>
      <c r="P37" s="206">
        <f>8.75*196</f>
        <v>1715</v>
      </c>
      <c r="Q37" s="200"/>
      <c r="R37" s="200"/>
      <c r="S37" s="206">
        <v>380</v>
      </c>
      <c r="T37" s="200"/>
      <c r="U37" s="200">
        <v>1600</v>
      </c>
      <c r="V37" s="207"/>
      <c r="W37" s="200"/>
      <c r="X37" s="200"/>
      <c r="Y37" s="206">
        <v>1377</v>
      </c>
      <c r="Z37" s="200"/>
    </row>
    <row r="38" spans="1:2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</sheetData>
  <mergeCells count="1">
    <mergeCell ref="L1:Z1"/>
  </mergeCells>
  <pageMargins left="0.7" right="0.7" top="0.75" bottom="0.75" header="0.3" footer="0.3"/>
  <pageSetup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656"/>
  <sheetViews>
    <sheetView zoomScaleNormal="100" workbookViewId="0">
      <selection activeCell="AE16" sqref="AE16"/>
    </sheetView>
  </sheetViews>
  <sheetFormatPr defaultRowHeight="15.6" x14ac:dyDescent="0.3"/>
  <cols>
    <col min="1" max="1" width="29.33203125" customWidth="1"/>
    <col min="2" max="2" width="1.6640625" customWidth="1"/>
    <col min="3" max="3" width="32.6640625" customWidth="1"/>
    <col min="4" max="4" width="0.33203125" hidden="1" customWidth="1"/>
    <col min="5" max="5" width="1" hidden="1" customWidth="1"/>
    <col min="6" max="6" width="0.44140625" hidden="1" customWidth="1"/>
    <col min="7" max="7" width="0.33203125" hidden="1" customWidth="1"/>
    <col min="8" max="8" width="1" hidden="1" customWidth="1"/>
    <col min="9" max="9" width="15.33203125" hidden="1" customWidth="1"/>
    <col min="10" max="10" width="0.33203125" hidden="1" customWidth="1"/>
    <col min="11" max="11" width="14.33203125" hidden="1" customWidth="1"/>
    <col min="12" max="12" width="1.6640625" hidden="1" customWidth="1"/>
    <col min="13" max="13" width="0.44140625" hidden="1" customWidth="1"/>
    <col min="14" max="14" width="1.6640625" hidden="1" customWidth="1"/>
    <col min="15" max="15" width="0.109375" style="10" hidden="1" customWidth="1"/>
    <col min="16" max="17" width="0.109375" hidden="1" customWidth="1"/>
    <col min="18" max="18" width="1.5546875" hidden="1" customWidth="1"/>
    <col min="19" max="19" width="14.33203125" hidden="1" customWidth="1"/>
    <col min="20" max="20" width="2.109375" customWidth="1"/>
    <col min="21" max="21" width="15.77734375" customWidth="1"/>
    <col min="22" max="22" width="2" customWidth="1"/>
    <col min="23" max="23" width="17.6640625" customWidth="1"/>
    <col min="24" max="24" width="1.6640625" customWidth="1"/>
    <col min="25" max="25" width="16.33203125" customWidth="1"/>
    <col min="26" max="26" width="1.6640625" customWidth="1"/>
    <col min="27" max="27" width="17" style="258" customWidth="1"/>
    <col min="28" max="28" width="1.77734375" customWidth="1"/>
    <col min="29" max="29" width="15.88671875" customWidth="1"/>
    <col min="30" max="30" width="1.88671875" customWidth="1"/>
    <col min="31" max="31" width="18.33203125" customWidth="1"/>
    <col min="32" max="32" width="1.33203125" customWidth="1"/>
    <col min="33" max="33" width="16.6640625" style="149" customWidth="1"/>
  </cols>
  <sheetData>
    <row r="1" spans="1:33" x14ac:dyDescent="0.3">
      <c r="A1" s="112" t="s">
        <v>401</v>
      </c>
      <c r="B1" s="113"/>
      <c r="C1" s="112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243"/>
      <c r="AB1" s="113"/>
      <c r="AC1" s="190"/>
      <c r="AD1" s="113"/>
      <c r="AE1" s="113"/>
    </row>
    <row r="2" spans="1:33" x14ac:dyDescent="0.3">
      <c r="A2" s="114" t="s">
        <v>1589</v>
      </c>
      <c r="B2" s="113"/>
      <c r="C2" s="115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6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243"/>
      <c r="AB2" s="113"/>
      <c r="AC2" s="190"/>
      <c r="AD2" s="113"/>
      <c r="AE2" s="113"/>
    </row>
    <row r="3" spans="1:33" x14ac:dyDescent="0.3">
      <c r="A3" s="112" t="s">
        <v>402</v>
      </c>
      <c r="B3" s="113"/>
      <c r="C3" s="112"/>
      <c r="D3" s="113"/>
      <c r="E3" s="113"/>
      <c r="F3" s="113"/>
      <c r="G3" s="113"/>
      <c r="H3" s="113"/>
      <c r="I3" s="113"/>
      <c r="J3" s="113"/>
      <c r="K3" s="113"/>
      <c r="L3" s="113"/>
      <c r="M3" s="117"/>
      <c r="N3" s="113"/>
      <c r="O3" s="118" t="s">
        <v>632</v>
      </c>
      <c r="P3" s="113"/>
      <c r="Q3" s="117"/>
      <c r="R3" s="113"/>
      <c r="S3" s="117" t="s">
        <v>643</v>
      </c>
      <c r="T3" s="113"/>
      <c r="U3" s="117"/>
      <c r="V3" s="113"/>
      <c r="W3" s="113"/>
      <c r="X3" s="113"/>
      <c r="Y3" s="119"/>
      <c r="Z3" s="113"/>
      <c r="AA3" s="243"/>
      <c r="AB3" s="113"/>
      <c r="AC3" s="190"/>
      <c r="AD3" s="113"/>
      <c r="AE3" s="113"/>
    </row>
    <row r="4" spans="1:33" s="2" customFormat="1" x14ac:dyDescent="0.3">
      <c r="A4" s="120">
        <v>45090</v>
      </c>
      <c r="B4" s="121"/>
      <c r="C4" s="122" t="s">
        <v>1413</v>
      </c>
      <c r="D4" s="121"/>
      <c r="E4" s="121"/>
      <c r="F4" s="121"/>
      <c r="G4" s="121"/>
      <c r="H4" s="121"/>
      <c r="I4" s="121"/>
      <c r="J4" s="121"/>
      <c r="K4" s="123" t="s">
        <v>595</v>
      </c>
      <c r="L4" s="121"/>
      <c r="M4" s="123" t="s">
        <v>626</v>
      </c>
      <c r="N4" s="121"/>
      <c r="O4" s="124" t="s">
        <v>631</v>
      </c>
      <c r="P4" s="121"/>
      <c r="Q4" s="125"/>
      <c r="R4" s="121"/>
      <c r="S4" s="125" t="s">
        <v>647</v>
      </c>
      <c r="T4" s="121"/>
      <c r="U4" s="125"/>
      <c r="V4" s="121"/>
      <c r="W4" s="121"/>
      <c r="X4" s="121"/>
      <c r="Y4" s="125"/>
      <c r="Z4" s="121"/>
      <c r="AA4" s="244"/>
      <c r="AB4" s="121"/>
      <c r="AC4" s="195"/>
      <c r="AD4" s="121"/>
      <c r="AE4" s="121"/>
      <c r="AG4" s="176"/>
    </row>
    <row r="5" spans="1:33" x14ac:dyDescent="0.3">
      <c r="A5" s="126"/>
      <c r="B5" s="113"/>
      <c r="C5" s="113"/>
      <c r="D5" s="113"/>
      <c r="E5" s="127" t="s">
        <v>400</v>
      </c>
      <c r="F5" s="112"/>
      <c r="G5" s="128" t="s">
        <v>396</v>
      </c>
      <c r="H5" s="112"/>
      <c r="I5" s="129">
        <v>41820</v>
      </c>
      <c r="J5" s="112"/>
      <c r="K5" s="127" t="s">
        <v>478</v>
      </c>
      <c r="L5" s="112"/>
      <c r="M5" s="129">
        <v>42551</v>
      </c>
      <c r="N5" s="113"/>
      <c r="O5" s="130">
        <v>42916</v>
      </c>
      <c r="P5" s="112"/>
      <c r="Q5" s="129">
        <v>43281</v>
      </c>
      <c r="R5" s="113"/>
      <c r="S5" s="129" t="s">
        <v>820</v>
      </c>
      <c r="T5" s="112"/>
      <c r="U5" s="129" t="s">
        <v>646</v>
      </c>
      <c r="V5" s="113"/>
      <c r="W5" s="131">
        <v>44012</v>
      </c>
      <c r="X5" s="132"/>
      <c r="Y5" s="131">
        <v>44377</v>
      </c>
      <c r="Z5" s="117"/>
      <c r="AA5" s="245" t="s">
        <v>1363</v>
      </c>
      <c r="AB5" s="113"/>
      <c r="AC5" s="197" t="s">
        <v>1366</v>
      </c>
      <c r="AD5" s="112"/>
      <c r="AE5" s="260">
        <v>45077</v>
      </c>
      <c r="AG5" s="275" t="s">
        <v>1549</v>
      </c>
    </row>
    <row r="6" spans="1:33" ht="16.2" thickBot="1" x14ac:dyDescent="0.35">
      <c r="A6" s="112" t="s">
        <v>1586</v>
      </c>
      <c r="B6" s="113"/>
      <c r="C6" s="113"/>
      <c r="D6" s="113"/>
      <c r="E6" s="122" t="s">
        <v>397</v>
      </c>
      <c r="F6" s="112"/>
      <c r="G6" s="122" t="s">
        <v>397</v>
      </c>
      <c r="H6" s="112"/>
      <c r="I6" s="134" t="s">
        <v>634</v>
      </c>
      <c r="J6" s="112"/>
      <c r="K6" s="134" t="s">
        <v>634</v>
      </c>
      <c r="L6" s="112"/>
      <c r="M6" s="134" t="s">
        <v>825</v>
      </c>
      <c r="N6" s="113"/>
      <c r="O6" s="135" t="s">
        <v>825</v>
      </c>
      <c r="P6" s="112"/>
      <c r="Q6" s="136" t="s">
        <v>562</v>
      </c>
      <c r="R6" s="113"/>
      <c r="S6" s="134" t="s">
        <v>825</v>
      </c>
      <c r="T6" s="112"/>
      <c r="U6" s="137" t="s">
        <v>825</v>
      </c>
      <c r="V6" s="113"/>
      <c r="W6" s="138" t="s">
        <v>825</v>
      </c>
      <c r="X6" s="139"/>
      <c r="Y6" s="138" t="s">
        <v>825</v>
      </c>
      <c r="Z6" s="113"/>
      <c r="AA6" s="279" t="s">
        <v>825</v>
      </c>
      <c r="AB6" s="113"/>
      <c r="AC6" s="278" t="s">
        <v>1314</v>
      </c>
      <c r="AD6" s="112"/>
      <c r="AE6" s="198" t="s">
        <v>812</v>
      </c>
      <c r="AG6" s="277" t="s">
        <v>1314</v>
      </c>
    </row>
    <row r="7" spans="1:33" x14ac:dyDescent="0.3">
      <c r="A7" s="112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6"/>
      <c r="P7" s="140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246"/>
      <c r="AB7" s="113"/>
      <c r="AC7" s="196"/>
      <c r="AD7" s="113"/>
      <c r="AE7" s="113"/>
    </row>
    <row r="8" spans="1:33" x14ac:dyDescent="0.3">
      <c r="A8" s="113"/>
      <c r="B8" s="113"/>
      <c r="C8" s="112" t="s">
        <v>393</v>
      </c>
      <c r="D8" s="112"/>
      <c r="E8" s="141">
        <v>1624228.25</v>
      </c>
      <c r="F8" s="112"/>
      <c r="G8" s="141">
        <f>E520</f>
        <v>1498880.8000000005</v>
      </c>
      <c r="H8" s="112"/>
      <c r="I8" s="142">
        <f>G520</f>
        <v>1283125.6300000004</v>
      </c>
      <c r="J8" s="112"/>
      <c r="K8" s="142">
        <v>1070946.82</v>
      </c>
      <c r="L8" s="112"/>
      <c r="M8" s="142">
        <f>K520</f>
        <v>1281608.9899999991</v>
      </c>
      <c r="N8" s="112"/>
      <c r="O8" s="143">
        <v>1446642.83</v>
      </c>
      <c r="P8" s="112"/>
      <c r="Q8" s="142">
        <f>O520</f>
        <v>1669006.5800000005</v>
      </c>
      <c r="R8" s="112"/>
      <c r="S8" s="142">
        <f>O520</f>
        <v>1669006.5800000005</v>
      </c>
      <c r="T8" s="112"/>
      <c r="U8" s="142">
        <v>1787817</v>
      </c>
      <c r="V8" s="112"/>
      <c r="W8" s="142">
        <v>2017873</v>
      </c>
      <c r="X8" s="144"/>
      <c r="Y8" s="145">
        <v>2249503</v>
      </c>
      <c r="Z8" s="113"/>
      <c r="AA8" s="247">
        <v>2424491</v>
      </c>
      <c r="AB8" s="113"/>
      <c r="AC8" s="219">
        <v>2223756.7599999998</v>
      </c>
      <c r="AD8" s="113"/>
      <c r="AE8" s="232">
        <f>SUM(AC520)</f>
        <v>1567719.4900000002</v>
      </c>
      <c r="AG8" s="232">
        <f>SUM(AE520)</f>
        <v>1372006.3100000005</v>
      </c>
    </row>
    <row r="9" spans="1:33" x14ac:dyDescent="0.3">
      <c r="A9" s="126"/>
      <c r="B9" s="113"/>
      <c r="C9" s="126"/>
      <c r="D9" s="113"/>
      <c r="E9" s="113"/>
      <c r="F9" s="113"/>
      <c r="G9" s="113"/>
      <c r="H9" s="113"/>
      <c r="I9" s="113"/>
      <c r="J9" s="113"/>
      <c r="K9" s="146"/>
      <c r="L9" s="113"/>
      <c r="M9" s="113"/>
      <c r="N9" s="113"/>
      <c r="O9" s="147"/>
      <c r="P9" s="113"/>
      <c r="Q9" s="113"/>
      <c r="R9" s="113"/>
      <c r="S9" s="148"/>
      <c r="T9" s="113"/>
      <c r="U9" s="148"/>
      <c r="V9" s="113"/>
      <c r="W9" s="148"/>
      <c r="X9" s="148"/>
      <c r="Y9" s="113"/>
      <c r="Z9" s="113"/>
      <c r="AA9" s="248"/>
      <c r="AB9" s="113"/>
      <c r="AC9" s="191"/>
      <c r="AD9" s="113"/>
      <c r="AE9" s="149"/>
    </row>
    <row r="10" spans="1:33" x14ac:dyDescent="0.3">
      <c r="A10" s="113" t="s">
        <v>0</v>
      </c>
      <c r="B10" s="113"/>
      <c r="C10" s="113" t="s">
        <v>1</v>
      </c>
      <c r="D10" s="113"/>
      <c r="E10" s="150">
        <v>487030.6</v>
      </c>
      <c r="F10" s="113"/>
      <c r="G10" s="150">
        <v>515124.22</v>
      </c>
      <c r="H10" s="113"/>
      <c r="I10" s="150">
        <v>505755.38</v>
      </c>
      <c r="J10" s="113"/>
      <c r="K10" s="151">
        <v>746161.58</v>
      </c>
      <c r="L10" s="113"/>
      <c r="M10" s="150">
        <v>763370.78</v>
      </c>
      <c r="N10" s="113"/>
      <c r="O10" s="147">
        <v>698541.55</v>
      </c>
      <c r="P10" s="113"/>
      <c r="Q10" s="150">
        <v>732489.01</v>
      </c>
      <c r="R10" s="113"/>
      <c r="S10" s="150">
        <v>739117.1</v>
      </c>
      <c r="T10" s="113"/>
      <c r="U10" s="150">
        <v>707617</v>
      </c>
      <c r="V10" s="113"/>
      <c r="W10" s="150">
        <v>732344.81</v>
      </c>
      <c r="X10" s="150"/>
      <c r="Y10" s="152">
        <v>737054.4</v>
      </c>
      <c r="Z10" s="150"/>
      <c r="AA10" s="248">
        <v>718572.04</v>
      </c>
      <c r="AB10" s="113"/>
      <c r="AC10" s="191">
        <v>748752.38</v>
      </c>
      <c r="AD10" s="113"/>
      <c r="AE10" s="149">
        <v>691373.16</v>
      </c>
      <c r="AG10" s="149">
        <v>789838</v>
      </c>
    </row>
    <row r="11" spans="1:33" x14ac:dyDescent="0.3">
      <c r="A11" s="113" t="s">
        <v>2</v>
      </c>
      <c r="B11" s="113"/>
      <c r="C11" s="113" t="s">
        <v>3</v>
      </c>
      <c r="D11" s="113"/>
      <c r="E11" s="150">
        <v>69912.27</v>
      </c>
      <c r="F11" s="113"/>
      <c r="G11" s="150">
        <v>70036.990000000005</v>
      </c>
      <c r="H11" s="113"/>
      <c r="I11" s="150">
        <v>71841.440000000002</v>
      </c>
      <c r="J11" s="113"/>
      <c r="K11" s="151">
        <v>78938.710000000006</v>
      </c>
      <c r="L11" s="113"/>
      <c r="M11" s="150">
        <v>93878.23</v>
      </c>
      <c r="N11" s="113"/>
      <c r="O11" s="147">
        <v>86899.27</v>
      </c>
      <c r="P11" s="113"/>
      <c r="Q11" s="150">
        <v>65064.03</v>
      </c>
      <c r="R11" s="113"/>
      <c r="S11" s="150">
        <v>89494.81</v>
      </c>
      <c r="T11" s="113"/>
      <c r="U11" s="150">
        <v>89690.8</v>
      </c>
      <c r="V11" s="113"/>
      <c r="W11" s="150">
        <v>95457.83</v>
      </c>
      <c r="X11" s="150"/>
      <c r="Y11" s="152">
        <v>118697.68</v>
      </c>
      <c r="Z11" s="150"/>
      <c r="AA11" s="248">
        <v>80171.31</v>
      </c>
      <c r="AB11" s="113"/>
      <c r="AC11" s="191">
        <v>79682.8</v>
      </c>
      <c r="AD11" s="113"/>
      <c r="AE11" s="149">
        <v>73689.83</v>
      </c>
      <c r="AG11" s="149">
        <v>54065</v>
      </c>
    </row>
    <row r="12" spans="1:33" x14ac:dyDescent="0.3">
      <c r="A12" s="113" t="s">
        <v>4</v>
      </c>
      <c r="B12" s="113"/>
      <c r="C12" s="113" t="s">
        <v>5</v>
      </c>
      <c r="D12" s="113"/>
      <c r="E12" s="150">
        <v>-1583.44</v>
      </c>
      <c r="F12" s="113"/>
      <c r="G12" s="150">
        <v>1011.28</v>
      </c>
      <c r="H12" s="113"/>
      <c r="I12" s="150">
        <v>914.98</v>
      </c>
      <c r="J12" s="113"/>
      <c r="K12" s="153">
        <v>747.63</v>
      </c>
      <c r="L12" s="113"/>
      <c r="M12" s="150">
        <v>2322.84</v>
      </c>
      <c r="N12" s="113"/>
      <c r="O12" s="147">
        <v>1260.1199999999999</v>
      </c>
      <c r="P12" s="113"/>
      <c r="Q12" s="150">
        <v>700</v>
      </c>
      <c r="R12" s="113"/>
      <c r="S12" s="150">
        <v>1219.6300000000001</v>
      </c>
      <c r="T12" s="113"/>
      <c r="U12" s="150">
        <v>1283.57</v>
      </c>
      <c r="V12" s="113"/>
      <c r="W12" s="150">
        <v>1379.34</v>
      </c>
      <c r="X12" s="150"/>
      <c r="Y12" s="113">
        <v>1946.81</v>
      </c>
      <c r="Z12" s="113"/>
      <c r="AA12" s="248">
        <v>1211.01</v>
      </c>
      <c r="AB12" s="113"/>
      <c r="AC12" s="191">
        <v>1500</v>
      </c>
      <c r="AD12" s="113"/>
      <c r="AE12" s="149"/>
    </row>
    <row r="13" spans="1:33" x14ac:dyDescent="0.3">
      <c r="A13" s="113" t="s">
        <v>1261</v>
      </c>
      <c r="B13" s="113"/>
      <c r="C13" s="113" t="s">
        <v>1262</v>
      </c>
      <c r="D13" s="113"/>
      <c r="E13" s="150"/>
      <c r="F13" s="113"/>
      <c r="G13" s="150"/>
      <c r="H13" s="113"/>
      <c r="I13" s="150"/>
      <c r="J13" s="113"/>
      <c r="K13" s="154"/>
      <c r="L13" s="113"/>
      <c r="M13" s="150"/>
      <c r="N13" s="113"/>
      <c r="O13" s="147"/>
      <c r="P13" s="113"/>
      <c r="Q13" s="150"/>
      <c r="R13" s="113"/>
      <c r="S13" s="150"/>
      <c r="T13" s="113"/>
      <c r="U13" s="150"/>
      <c r="V13" s="113"/>
      <c r="W13" s="150"/>
      <c r="X13" s="150"/>
      <c r="Y13" s="113"/>
      <c r="Z13" s="113"/>
      <c r="AA13" s="248">
        <v>0</v>
      </c>
      <c r="AB13" s="113"/>
      <c r="AC13" s="191"/>
      <c r="AD13" s="113"/>
      <c r="AE13" s="149"/>
    </row>
    <row r="14" spans="1:33" x14ac:dyDescent="0.3">
      <c r="A14" s="113" t="s">
        <v>6</v>
      </c>
      <c r="B14" s="113"/>
      <c r="C14" s="113" t="s">
        <v>1090</v>
      </c>
      <c r="D14" s="113"/>
      <c r="E14" s="150">
        <v>20.6</v>
      </c>
      <c r="F14" s="113"/>
      <c r="G14" s="150">
        <v>17.71</v>
      </c>
      <c r="H14" s="113"/>
      <c r="I14" s="150">
        <v>8.35</v>
      </c>
      <c r="J14" s="113"/>
      <c r="K14" s="150">
        <v>9.7899999999999991</v>
      </c>
      <c r="L14" s="113"/>
      <c r="M14" s="150">
        <v>12.26</v>
      </c>
      <c r="N14" s="113"/>
      <c r="O14" s="147">
        <v>11.51</v>
      </c>
      <c r="P14" s="113"/>
      <c r="Q14" s="150">
        <v>10</v>
      </c>
      <c r="R14" s="113"/>
      <c r="S14" s="150">
        <v>11.5</v>
      </c>
      <c r="T14" s="113"/>
      <c r="U14" s="150">
        <v>33.08</v>
      </c>
      <c r="V14" s="113"/>
      <c r="W14" s="150">
        <v>26.88</v>
      </c>
      <c r="X14" s="150"/>
      <c r="Y14" s="113">
        <v>0</v>
      </c>
      <c r="Z14" s="113"/>
      <c r="AA14" s="248">
        <v>0</v>
      </c>
      <c r="AB14" s="113"/>
      <c r="AC14" s="191"/>
      <c r="AD14" s="113"/>
      <c r="AE14" s="149"/>
    </row>
    <row r="15" spans="1:33" x14ac:dyDescent="0.3">
      <c r="A15" s="113" t="s">
        <v>7</v>
      </c>
      <c r="B15" s="113"/>
      <c r="C15" s="113" t="s">
        <v>1178</v>
      </c>
      <c r="D15" s="113"/>
      <c r="E15" s="150">
        <v>29.72</v>
      </c>
      <c r="F15" s="113"/>
      <c r="G15" s="150">
        <v>32.07</v>
      </c>
      <c r="H15" s="113"/>
      <c r="I15" s="150">
        <v>5.85</v>
      </c>
      <c r="J15" s="113"/>
      <c r="K15" s="150">
        <v>4.5999999999999996</v>
      </c>
      <c r="L15" s="113"/>
      <c r="M15" s="150">
        <v>107.67</v>
      </c>
      <c r="N15" s="150">
        <v>762784.66</v>
      </c>
      <c r="O15" s="147">
        <v>332.86</v>
      </c>
      <c r="P15" s="113"/>
      <c r="Q15" s="150">
        <v>288.38</v>
      </c>
      <c r="R15" s="113"/>
      <c r="S15" s="150">
        <v>901.62</v>
      </c>
      <c r="T15" s="113"/>
      <c r="U15" s="150">
        <v>1021.82</v>
      </c>
      <c r="V15" s="113"/>
      <c r="W15" s="150">
        <v>0</v>
      </c>
      <c r="X15" s="150"/>
      <c r="Y15" s="113">
        <v>0</v>
      </c>
      <c r="Z15" s="150">
        <v>1303.74</v>
      </c>
      <c r="AA15" s="248">
        <v>0</v>
      </c>
      <c r="AB15" s="113"/>
      <c r="AC15" s="191"/>
      <c r="AD15" s="113"/>
      <c r="AE15" s="149"/>
    </row>
    <row r="16" spans="1:33" x14ac:dyDescent="0.3">
      <c r="A16" s="113" t="s">
        <v>8</v>
      </c>
      <c r="B16" s="113"/>
      <c r="C16" s="113" t="s">
        <v>9</v>
      </c>
      <c r="D16" s="113"/>
      <c r="E16" s="150">
        <v>1283.77</v>
      </c>
      <c r="F16" s="113"/>
      <c r="G16" s="150">
        <v>1776.54</v>
      </c>
      <c r="H16" s="113"/>
      <c r="I16" s="150">
        <v>942.39</v>
      </c>
      <c r="J16" s="113"/>
      <c r="K16" s="150">
        <v>818.03</v>
      </c>
      <c r="L16" s="113"/>
      <c r="M16" s="150">
        <v>2299.83</v>
      </c>
      <c r="N16" s="150">
        <v>52464.43</v>
      </c>
      <c r="O16" s="147">
        <v>5465.92</v>
      </c>
      <c r="P16" s="113"/>
      <c r="Q16" s="150">
        <v>5000</v>
      </c>
      <c r="R16" s="113"/>
      <c r="S16" s="150">
        <v>9772.32</v>
      </c>
      <c r="T16" s="113"/>
      <c r="U16" s="150">
        <v>22860.86</v>
      </c>
      <c r="V16" s="113"/>
      <c r="W16" s="150">
        <v>23384.25</v>
      </c>
      <c r="X16" s="150"/>
      <c r="Y16" s="152">
        <v>2083.0700000000002</v>
      </c>
      <c r="Z16" s="113"/>
      <c r="AA16" s="248">
        <v>3512.85</v>
      </c>
      <c r="AB16" s="113"/>
      <c r="AC16" s="191">
        <v>1000</v>
      </c>
      <c r="AD16" s="113"/>
      <c r="AE16" s="149">
        <v>50357.79</v>
      </c>
      <c r="AG16" s="149">
        <v>35000</v>
      </c>
    </row>
    <row r="17" spans="1:33" x14ac:dyDescent="0.3">
      <c r="A17" s="113" t="s">
        <v>10</v>
      </c>
      <c r="B17" s="113"/>
      <c r="C17" s="113" t="s">
        <v>856</v>
      </c>
      <c r="D17" s="113"/>
      <c r="E17" s="150">
        <v>2096.56</v>
      </c>
      <c r="F17" s="113"/>
      <c r="G17" s="150">
        <v>667.58</v>
      </c>
      <c r="H17" s="113"/>
      <c r="I17" s="150">
        <v>129.35</v>
      </c>
      <c r="J17" s="113"/>
      <c r="K17" s="150">
        <v>191.84</v>
      </c>
      <c r="L17" s="113"/>
      <c r="M17" s="150">
        <v>523.29</v>
      </c>
      <c r="N17" s="150">
        <v>700</v>
      </c>
      <c r="O17" s="147">
        <v>705.84</v>
      </c>
      <c r="P17" s="113"/>
      <c r="Q17" s="150">
        <v>750</v>
      </c>
      <c r="R17" s="113"/>
      <c r="S17" s="150">
        <v>838.49</v>
      </c>
      <c r="T17" s="113"/>
      <c r="U17" s="150">
        <v>606.16999999999996</v>
      </c>
      <c r="V17" s="113"/>
      <c r="W17" s="150">
        <v>2215.9</v>
      </c>
      <c r="X17" s="150"/>
      <c r="Y17" s="152">
        <v>4670.47</v>
      </c>
      <c r="Z17" s="113"/>
      <c r="AA17" s="248">
        <v>4066.65</v>
      </c>
      <c r="AB17" s="113"/>
      <c r="AC17" s="191">
        <v>2500</v>
      </c>
      <c r="AD17" s="113"/>
      <c r="AE17" s="149">
        <v>2461.37</v>
      </c>
      <c r="AG17" s="149">
        <v>2000</v>
      </c>
    </row>
    <row r="18" spans="1:33" x14ac:dyDescent="0.3">
      <c r="A18" s="113" t="s">
        <v>11</v>
      </c>
      <c r="B18" s="113"/>
      <c r="C18" s="113" t="s">
        <v>12</v>
      </c>
      <c r="D18" s="113"/>
      <c r="E18" s="150">
        <v>480.92</v>
      </c>
      <c r="F18" s="113"/>
      <c r="G18" s="150">
        <v>334.87</v>
      </c>
      <c r="H18" s="113"/>
      <c r="I18" s="150">
        <v>255.59</v>
      </c>
      <c r="J18" s="113"/>
      <c r="K18" s="150">
        <v>293.05</v>
      </c>
      <c r="L18" s="113"/>
      <c r="M18" s="150">
        <v>284.18</v>
      </c>
      <c r="N18" s="150">
        <v>10</v>
      </c>
      <c r="O18" s="147">
        <v>237.09</v>
      </c>
      <c r="P18" s="113"/>
      <c r="Q18" s="150">
        <v>200</v>
      </c>
      <c r="R18" s="113"/>
      <c r="S18" s="150">
        <v>333.74</v>
      </c>
      <c r="T18" s="113"/>
      <c r="U18" s="150">
        <v>347.64</v>
      </c>
      <c r="V18" s="113"/>
      <c r="W18" s="150">
        <v>0</v>
      </c>
      <c r="X18" s="150"/>
      <c r="Y18" s="113"/>
      <c r="Z18" s="113"/>
      <c r="AA18" s="248">
        <v>0</v>
      </c>
      <c r="AB18" s="113"/>
      <c r="AC18" s="191"/>
      <c r="AD18" s="113"/>
      <c r="AE18" s="149"/>
    </row>
    <row r="19" spans="1:33" x14ac:dyDescent="0.3">
      <c r="A19" s="113" t="s">
        <v>13</v>
      </c>
      <c r="B19" s="113"/>
      <c r="C19" s="113" t="s">
        <v>14</v>
      </c>
      <c r="D19" s="113"/>
      <c r="E19" s="150">
        <v>665.78</v>
      </c>
      <c r="F19" s="113"/>
      <c r="G19" s="150">
        <v>4121.04</v>
      </c>
      <c r="H19" s="113"/>
      <c r="I19" s="150">
        <v>3416.28</v>
      </c>
      <c r="J19" s="113"/>
      <c r="K19" s="150">
        <v>1801</v>
      </c>
      <c r="L19" s="113"/>
      <c r="M19" s="150">
        <v>0</v>
      </c>
      <c r="N19" s="150">
        <v>5</v>
      </c>
      <c r="O19" s="147">
        <v>562.79999999999995</v>
      </c>
      <c r="P19" s="113"/>
      <c r="Q19" s="150">
        <v>562.79999999999995</v>
      </c>
      <c r="R19" s="113"/>
      <c r="S19" s="150">
        <v>316.25</v>
      </c>
      <c r="T19" s="113"/>
      <c r="U19" s="150">
        <v>141.85</v>
      </c>
      <c r="V19" s="113"/>
      <c r="W19" s="150">
        <v>0</v>
      </c>
      <c r="X19" s="150"/>
      <c r="Y19" s="113"/>
      <c r="Z19" s="113"/>
      <c r="AA19" s="248">
        <v>0</v>
      </c>
      <c r="AB19" s="113"/>
      <c r="AC19" s="191"/>
      <c r="AD19" s="113"/>
      <c r="AE19" s="149"/>
    </row>
    <row r="20" spans="1:33" x14ac:dyDescent="0.3">
      <c r="A20" s="113" t="s">
        <v>1091</v>
      </c>
      <c r="B20" s="113"/>
      <c r="C20" s="113" t="s">
        <v>1092</v>
      </c>
      <c r="D20" s="113"/>
      <c r="E20" s="150"/>
      <c r="F20" s="113"/>
      <c r="G20" s="150"/>
      <c r="H20" s="113"/>
      <c r="I20" s="150"/>
      <c r="J20" s="113"/>
      <c r="K20" s="150"/>
      <c r="L20" s="113"/>
      <c r="M20" s="150"/>
      <c r="N20" s="150"/>
      <c r="O20" s="147"/>
      <c r="P20" s="113"/>
      <c r="Q20" s="150"/>
      <c r="R20" s="113"/>
      <c r="S20" s="150"/>
      <c r="T20" s="113"/>
      <c r="U20" s="150">
        <v>14757</v>
      </c>
      <c r="V20" s="113"/>
      <c r="W20" s="150">
        <v>19.97</v>
      </c>
      <c r="X20" s="150"/>
      <c r="Y20" s="113"/>
      <c r="Z20" s="113"/>
      <c r="AA20" s="248">
        <v>0</v>
      </c>
      <c r="AB20" s="113"/>
      <c r="AC20" s="191"/>
      <c r="AD20" s="113"/>
      <c r="AE20" s="149"/>
    </row>
    <row r="21" spans="1:33" x14ac:dyDescent="0.3">
      <c r="A21" s="113" t="s">
        <v>15</v>
      </c>
      <c r="B21" s="113"/>
      <c r="C21" s="113" t="s">
        <v>16</v>
      </c>
      <c r="D21" s="113"/>
      <c r="E21" s="150">
        <v>2361.08</v>
      </c>
      <c r="F21" s="113"/>
      <c r="G21" s="150">
        <v>2493.71</v>
      </c>
      <c r="H21" s="113"/>
      <c r="I21" s="150">
        <v>14406.86</v>
      </c>
      <c r="J21" s="113"/>
      <c r="K21" s="150">
        <v>11366.19</v>
      </c>
      <c r="L21" s="113"/>
      <c r="M21" s="150">
        <v>20918.68</v>
      </c>
      <c r="N21" s="150">
        <v>700</v>
      </c>
      <c r="O21" s="147">
        <v>11082.28</v>
      </c>
      <c r="P21" s="113"/>
      <c r="Q21" s="150">
        <v>12500</v>
      </c>
      <c r="R21" s="113"/>
      <c r="S21" s="150">
        <v>15121.67</v>
      </c>
      <c r="T21" s="113"/>
      <c r="U21" s="150">
        <v>13463.04</v>
      </c>
      <c r="V21" s="113"/>
      <c r="W21" s="150">
        <v>16373.87</v>
      </c>
      <c r="X21" s="150"/>
      <c r="Y21" s="152">
        <v>12965.24</v>
      </c>
      <c r="Z21" s="113"/>
      <c r="AA21" s="248">
        <v>16686.59</v>
      </c>
      <c r="AB21" s="113"/>
      <c r="AC21" s="191">
        <v>15000</v>
      </c>
      <c r="AD21" s="113"/>
      <c r="AE21" s="149">
        <v>15573.41</v>
      </c>
      <c r="AG21" s="149">
        <v>15000</v>
      </c>
    </row>
    <row r="22" spans="1:33" x14ac:dyDescent="0.3">
      <c r="A22" s="113" t="s">
        <v>17</v>
      </c>
      <c r="B22" s="113"/>
      <c r="C22" s="113" t="s">
        <v>18</v>
      </c>
      <c r="D22" s="113"/>
      <c r="E22" s="150">
        <v>4869.8100000000004</v>
      </c>
      <c r="F22" s="113"/>
      <c r="G22" s="150">
        <v>3620.14</v>
      </c>
      <c r="H22" s="113"/>
      <c r="I22" s="150">
        <v>222.97</v>
      </c>
      <c r="J22" s="113"/>
      <c r="K22" s="150">
        <v>8261.75</v>
      </c>
      <c r="L22" s="113"/>
      <c r="M22" s="150">
        <v>4573.67</v>
      </c>
      <c r="N22" s="150">
        <v>150</v>
      </c>
      <c r="O22" s="147">
        <v>983.3</v>
      </c>
      <c r="P22" s="113"/>
      <c r="Q22" s="150">
        <v>0</v>
      </c>
      <c r="R22" s="113"/>
      <c r="S22" s="150">
        <v>2482.1799999999998</v>
      </c>
      <c r="T22" s="113"/>
      <c r="U22" s="150">
        <v>865.6</v>
      </c>
      <c r="V22" s="113"/>
      <c r="W22" s="150"/>
      <c r="X22" s="150"/>
      <c r="Y22" s="113"/>
      <c r="Z22" s="113"/>
      <c r="AA22" s="248">
        <v>0</v>
      </c>
      <c r="AB22" s="113"/>
      <c r="AC22" s="191"/>
      <c r="AD22" s="113"/>
      <c r="AE22" s="149"/>
    </row>
    <row r="23" spans="1:33" x14ac:dyDescent="0.3">
      <c r="A23" s="113" t="s">
        <v>596</v>
      </c>
      <c r="B23" s="113"/>
      <c r="C23" s="113" t="s">
        <v>597</v>
      </c>
      <c r="D23" s="113"/>
      <c r="E23" s="150">
        <v>0</v>
      </c>
      <c r="F23" s="113"/>
      <c r="G23" s="150">
        <v>0</v>
      </c>
      <c r="H23" s="113"/>
      <c r="I23" s="150">
        <v>0</v>
      </c>
      <c r="J23" s="113"/>
      <c r="K23" s="150">
        <v>2639.84</v>
      </c>
      <c r="L23" s="113"/>
      <c r="M23" s="150">
        <v>2052.6999999999998</v>
      </c>
      <c r="N23" s="150">
        <v>250</v>
      </c>
      <c r="O23" s="147">
        <v>2093.5</v>
      </c>
      <c r="P23" s="113"/>
      <c r="Q23" s="150">
        <v>0</v>
      </c>
      <c r="R23" s="113"/>
      <c r="S23" s="150">
        <v>2947.82</v>
      </c>
      <c r="T23" s="113"/>
      <c r="U23" s="150"/>
      <c r="V23" s="113"/>
      <c r="W23" s="150">
        <v>6507.02</v>
      </c>
      <c r="X23" s="150"/>
      <c r="Y23" s="152">
        <v>6226.43</v>
      </c>
      <c r="Z23" s="113"/>
      <c r="AA23" s="248">
        <v>7359.31</v>
      </c>
      <c r="AB23" s="113"/>
      <c r="AC23" s="191"/>
      <c r="AD23" s="113"/>
      <c r="AE23" s="149"/>
    </row>
    <row r="24" spans="1:33" x14ac:dyDescent="0.3">
      <c r="A24" s="113" t="s">
        <v>19</v>
      </c>
      <c r="B24" s="113"/>
      <c r="C24" s="113" t="s">
        <v>20</v>
      </c>
      <c r="D24" s="113"/>
      <c r="E24" s="150">
        <v>12656.9</v>
      </c>
      <c r="F24" s="113"/>
      <c r="G24" s="150">
        <v>17702.919999999998</v>
      </c>
      <c r="H24" s="113"/>
      <c r="I24" s="150">
        <v>18695.150000000001</v>
      </c>
      <c r="J24" s="113"/>
      <c r="K24" s="150">
        <v>43556.59</v>
      </c>
      <c r="L24" s="113"/>
      <c r="M24" s="150">
        <v>48763.38</v>
      </c>
      <c r="N24" s="150">
        <v>1500</v>
      </c>
      <c r="O24" s="147">
        <v>33769.72</v>
      </c>
      <c r="P24" s="113"/>
      <c r="Q24" s="150">
        <v>31577.02</v>
      </c>
      <c r="R24" s="113"/>
      <c r="S24" s="150">
        <v>82026.03</v>
      </c>
      <c r="T24" s="113"/>
      <c r="U24" s="150">
        <v>37239.519999999997</v>
      </c>
      <c r="V24" s="113"/>
      <c r="W24" s="150">
        <v>93388.52</v>
      </c>
      <c r="X24" s="150"/>
      <c r="Y24" s="152">
        <v>11493.79</v>
      </c>
      <c r="Z24" s="113"/>
      <c r="AA24" s="248">
        <v>19139.11</v>
      </c>
      <c r="AB24" s="113"/>
      <c r="AC24" s="191">
        <v>20000</v>
      </c>
      <c r="AD24" s="113"/>
      <c r="AE24" s="149">
        <v>39503.839999999997</v>
      </c>
      <c r="AG24" s="149">
        <v>20000</v>
      </c>
    </row>
    <row r="25" spans="1:33" x14ac:dyDescent="0.3">
      <c r="A25" s="113" t="s">
        <v>21</v>
      </c>
      <c r="B25" s="113"/>
      <c r="C25" s="113" t="s">
        <v>22</v>
      </c>
      <c r="D25" s="113"/>
      <c r="E25" s="150">
        <v>3547.25</v>
      </c>
      <c r="F25" s="113"/>
      <c r="G25" s="150">
        <v>5725</v>
      </c>
      <c r="H25" s="113"/>
      <c r="I25" s="150">
        <v>30950</v>
      </c>
      <c r="J25" s="113"/>
      <c r="K25" s="150">
        <v>24492</v>
      </c>
      <c r="L25" s="113"/>
      <c r="M25" s="150">
        <v>34561.5</v>
      </c>
      <c r="N25" s="150">
        <v>12000</v>
      </c>
      <c r="O25" s="147">
        <v>32250</v>
      </c>
      <c r="P25" s="113"/>
      <c r="Q25" s="150">
        <v>34000</v>
      </c>
      <c r="R25" s="113"/>
      <c r="S25" s="150">
        <v>31510</v>
      </c>
      <c r="T25" s="113"/>
      <c r="U25" s="150">
        <v>32540</v>
      </c>
      <c r="V25" s="113"/>
      <c r="W25" s="150">
        <v>44200</v>
      </c>
      <c r="X25" s="150"/>
      <c r="Y25" s="152">
        <v>29225</v>
      </c>
      <c r="Z25" s="113"/>
      <c r="AA25" s="248">
        <v>29100</v>
      </c>
      <c r="AB25" s="113"/>
      <c r="AC25" s="191">
        <v>25000</v>
      </c>
      <c r="AD25" s="113"/>
      <c r="AE25" s="149">
        <v>22375</v>
      </c>
      <c r="AG25" s="149">
        <v>20000</v>
      </c>
    </row>
    <row r="26" spans="1:33" x14ac:dyDescent="0.3">
      <c r="A26" s="113" t="s">
        <v>23</v>
      </c>
      <c r="B26" s="113"/>
      <c r="C26" s="113" t="s">
        <v>24</v>
      </c>
      <c r="D26" s="113"/>
      <c r="E26" s="150">
        <v>14987.9</v>
      </c>
      <c r="F26" s="113"/>
      <c r="G26" s="150">
        <v>13915.47</v>
      </c>
      <c r="H26" s="113"/>
      <c r="I26" s="150">
        <v>15431.53</v>
      </c>
      <c r="J26" s="113"/>
      <c r="K26" s="150">
        <v>15520.54</v>
      </c>
      <c r="L26" s="113"/>
      <c r="M26" s="150">
        <v>12008.42</v>
      </c>
      <c r="N26" s="150">
        <v>3000</v>
      </c>
      <c r="O26" s="147">
        <v>1623.94</v>
      </c>
      <c r="P26" s="113"/>
      <c r="Q26" s="150">
        <v>1000</v>
      </c>
      <c r="R26" s="113"/>
      <c r="S26" s="150">
        <v>5825.4</v>
      </c>
      <c r="T26" s="113"/>
      <c r="U26" s="150">
        <v>793.91</v>
      </c>
      <c r="V26" s="113"/>
      <c r="W26" s="150">
        <v>2162.8000000000002</v>
      </c>
      <c r="X26" s="150"/>
      <c r="Y26" s="152">
        <v>1281.47</v>
      </c>
      <c r="Z26" s="113"/>
      <c r="AA26" s="248">
        <v>1352</v>
      </c>
      <c r="AB26" s="113"/>
      <c r="AC26" s="191">
        <v>1000</v>
      </c>
      <c r="AD26" s="113"/>
      <c r="AE26" s="149">
        <v>91</v>
      </c>
      <c r="AG26" s="149">
        <v>500</v>
      </c>
    </row>
    <row r="27" spans="1:33" x14ac:dyDescent="0.3">
      <c r="A27" s="113" t="s">
        <v>25</v>
      </c>
      <c r="B27" s="113"/>
      <c r="C27" s="113" t="s">
        <v>26</v>
      </c>
      <c r="D27" s="113"/>
      <c r="E27" s="150">
        <v>180.11</v>
      </c>
      <c r="F27" s="113"/>
      <c r="G27" s="150">
        <v>132.74</v>
      </c>
      <c r="H27" s="113"/>
      <c r="I27" s="150">
        <v>111.48</v>
      </c>
      <c r="J27" s="113"/>
      <c r="K27" s="150">
        <v>136.28</v>
      </c>
      <c r="L27" s="113"/>
      <c r="M27" s="150">
        <v>117.98</v>
      </c>
      <c r="N27" s="150">
        <v>0</v>
      </c>
      <c r="O27" s="147">
        <v>80.98</v>
      </c>
      <c r="P27" s="113"/>
      <c r="Q27" s="150">
        <v>75</v>
      </c>
      <c r="R27" s="113"/>
      <c r="S27" s="150">
        <v>93.2</v>
      </c>
      <c r="T27" s="113"/>
      <c r="U27" s="150">
        <v>89.72</v>
      </c>
      <c r="V27" s="113"/>
      <c r="W27" s="150">
        <v>75.290000000000006</v>
      </c>
      <c r="X27" s="150"/>
      <c r="Y27" s="152">
        <v>48.93</v>
      </c>
      <c r="Z27" s="113"/>
      <c r="AA27" s="248">
        <v>92.65</v>
      </c>
      <c r="AB27" s="113"/>
      <c r="AC27" s="191">
        <v>90</v>
      </c>
      <c r="AD27" s="113"/>
      <c r="AE27" s="149">
        <v>90.68</v>
      </c>
      <c r="AG27" s="149">
        <v>90</v>
      </c>
    </row>
    <row r="28" spans="1:33" x14ac:dyDescent="0.3">
      <c r="A28" s="113" t="s">
        <v>1547</v>
      </c>
      <c r="B28" s="113"/>
      <c r="C28" s="113" t="s">
        <v>1548</v>
      </c>
      <c r="D28" s="113"/>
      <c r="E28" s="150"/>
      <c r="F28" s="113"/>
      <c r="G28" s="150"/>
      <c r="H28" s="113"/>
      <c r="I28" s="150"/>
      <c r="J28" s="113"/>
      <c r="K28" s="150"/>
      <c r="L28" s="113"/>
      <c r="M28" s="150"/>
      <c r="N28" s="150"/>
      <c r="O28" s="147"/>
      <c r="P28" s="113"/>
      <c r="Q28" s="150"/>
      <c r="R28" s="113"/>
      <c r="S28" s="150"/>
      <c r="T28" s="113"/>
      <c r="U28" s="150"/>
      <c r="V28" s="113"/>
      <c r="W28" s="150"/>
      <c r="X28" s="150"/>
      <c r="Y28" s="152"/>
      <c r="Z28" s="113"/>
      <c r="AA28" s="248"/>
      <c r="AB28" s="113"/>
      <c r="AC28" s="191"/>
      <c r="AD28" s="113"/>
      <c r="AE28" s="149">
        <v>16554.62</v>
      </c>
    </row>
    <row r="29" spans="1:33" x14ac:dyDescent="0.3">
      <c r="A29" s="113" t="s">
        <v>1369</v>
      </c>
      <c r="B29" s="113"/>
      <c r="C29" s="113" t="s">
        <v>1370</v>
      </c>
      <c r="D29" s="113"/>
      <c r="E29" s="150"/>
      <c r="F29" s="113"/>
      <c r="G29" s="150"/>
      <c r="H29" s="113"/>
      <c r="I29" s="150"/>
      <c r="J29" s="113"/>
      <c r="K29" s="150"/>
      <c r="L29" s="113"/>
      <c r="M29" s="150"/>
      <c r="N29" s="150"/>
      <c r="O29" s="147"/>
      <c r="P29" s="113"/>
      <c r="Q29" s="150"/>
      <c r="R29" s="113"/>
      <c r="S29" s="150"/>
      <c r="T29" s="113"/>
      <c r="U29" s="150"/>
      <c r="V29" s="113"/>
      <c r="W29" s="150"/>
      <c r="X29" s="150"/>
      <c r="Y29" s="152">
        <v>1980.84</v>
      </c>
      <c r="Z29" s="113"/>
      <c r="AA29" s="248"/>
      <c r="AB29" s="113"/>
      <c r="AC29" s="191"/>
      <c r="AD29" s="113"/>
      <c r="AE29" s="149"/>
    </row>
    <row r="30" spans="1:33" x14ac:dyDescent="0.3">
      <c r="A30" s="113" t="s">
        <v>598</v>
      </c>
      <c r="B30" s="113"/>
      <c r="C30" s="113" t="s">
        <v>599</v>
      </c>
      <c r="D30" s="113"/>
      <c r="E30" s="150">
        <v>116</v>
      </c>
      <c r="F30" s="113"/>
      <c r="G30" s="150">
        <v>2198</v>
      </c>
      <c r="H30" s="113"/>
      <c r="I30" s="150">
        <v>4583</v>
      </c>
      <c r="J30" s="113"/>
      <c r="K30" s="150">
        <v>4357</v>
      </c>
      <c r="L30" s="113"/>
      <c r="M30" s="150">
        <v>6370</v>
      </c>
      <c r="N30" s="150">
        <v>20000</v>
      </c>
      <c r="O30" s="147">
        <v>5461</v>
      </c>
      <c r="P30" s="113"/>
      <c r="Q30" s="150">
        <v>8881</v>
      </c>
      <c r="R30" s="113"/>
      <c r="S30" s="150">
        <v>9973</v>
      </c>
      <c r="T30" s="113"/>
      <c r="U30" s="150">
        <v>9567.27</v>
      </c>
      <c r="V30" s="113"/>
      <c r="W30" s="150">
        <v>7248.71</v>
      </c>
      <c r="X30" s="150"/>
      <c r="Y30" s="152">
        <v>5378.41</v>
      </c>
      <c r="Z30" s="113"/>
      <c r="AA30" s="248">
        <v>0</v>
      </c>
      <c r="AB30" s="113"/>
      <c r="AC30" s="191"/>
      <c r="AD30" s="113"/>
      <c r="AE30" s="149"/>
    </row>
    <row r="31" spans="1:33" x14ac:dyDescent="0.3">
      <c r="A31" s="113" t="s">
        <v>27</v>
      </c>
      <c r="B31" s="113"/>
      <c r="C31" s="113" t="s">
        <v>28</v>
      </c>
      <c r="D31" s="113"/>
      <c r="E31" s="150">
        <v>0</v>
      </c>
      <c r="F31" s="113"/>
      <c r="G31" s="150">
        <v>0</v>
      </c>
      <c r="H31" s="113"/>
      <c r="I31" s="150">
        <v>0</v>
      </c>
      <c r="J31" s="113"/>
      <c r="K31" s="150">
        <v>2689</v>
      </c>
      <c r="L31" s="113"/>
      <c r="M31" s="150">
        <v>4253</v>
      </c>
      <c r="N31" s="150">
        <v>22000</v>
      </c>
      <c r="O31" s="147">
        <v>3800</v>
      </c>
      <c r="P31" s="113"/>
      <c r="Q31" s="150">
        <v>380</v>
      </c>
      <c r="R31" s="113"/>
      <c r="S31" s="150">
        <v>7192</v>
      </c>
      <c r="T31" s="113"/>
      <c r="U31" s="150">
        <v>6517.92</v>
      </c>
      <c r="V31" s="113"/>
      <c r="W31" s="150">
        <v>6173.33</v>
      </c>
      <c r="X31" s="150"/>
      <c r="Y31" s="152">
        <v>4801.84</v>
      </c>
      <c r="Z31" s="113"/>
      <c r="AA31" s="248">
        <v>2561.15</v>
      </c>
      <c r="AB31" s="113"/>
      <c r="AC31" s="191">
        <v>2000</v>
      </c>
      <c r="AD31" s="113"/>
      <c r="AE31" s="149">
        <v>1929.1</v>
      </c>
    </row>
    <row r="32" spans="1:33" x14ac:dyDescent="0.3">
      <c r="A32" s="113" t="s">
        <v>1216</v>
      </c>
      <c r="B32" s="113"/>
      <c r="C32" s="113" t="s">
        <v>1217</v>
      </c>
      <c r="D32" s="113"/>
      <c r="E32" s="150"/>
      <c r="F32" s="113"/>
      <c r="G32" s="150"/>
      <c r="H32" s="113"/>
      <c r="I32" s="150"/>
      <c r="J32" s="113"/>
      <c r="K32" s="150"/>
      <c r="L32" s="113"/>
      <c r="M32" s="150"/>
      <c r="N32" s="150"/>
      <c r="O32" s="147"/>
      <c r="P32" s="113"/>
      <c r="Q32" s="150"/>
      <c r="R32" s="113"/>
      <c r="S32" s="150"/>
      <c r="T32" s="113"/>
      <c r="U32" s="150"/>
      <c r="V32" s="113"/>
      <c r="W32" s="150">
        <v>591.96</v>
      </c>
      <c r="X32" s="150"/>
      <c r="Y32" s="152"/>
      <c r="Z32" s="113"/>
      <c r="AA32" s="248"/>
      <c r="AB32" s="113"/>
      <c r="AC32" s="191"/>
      <c r="AD32" s="113"/>
      <c r="AE32" s="149"/>
    </row>
    <row r="33" spans="1:33" x14ac:dyDescent="0.3">
      <c r="A33" s="113" t="s">
        <v>29</v>
      </c>
      <c r="B33" s="113"/>
      <c r="C33" s="113" t="s">
        <v>30</v>
      </c>
      <c r="D33" s="113"/>
      <c r="E33" s="150">
        <v>33737.300000000003</v>
      </c>
      <c r="F33" s="113"/>
      <c r="G33" s="150">
        <v>42805.31</v>
      </c>
      <c r="H33" s="113"/>
      <c r="I33" s="150">
        <v>57906.68</v>
      </c>
      <c r="J33" s="113"/>
      <c r="K33" s="150">
        <v>55273.65</v>
      </c>
      <c r="L33" s="113"/>
      <c r="M33" s="150">
        <v>35316.449999999997</v>
      </c>
      <c r="N33" s="150">
        <v>15000</v>
      </c>
      <c r="O33" s="147">
        <v>34740</v>
      </c>
      <c r="P33" s="113"/>
      <c r="Q33" s="150">
        <v>29107.64</v>
      </c>
      <c r="R33" s="113"/>
      <c r="S33" s="150">
        <v>29175.23</v>
      </c>
      <c r="T33" s="113"/>
      <c r="U33" s="150">
        <v>26967.08</v>
      </c>
      <c r="V33" s="113"/>
      <c r="W33" s="150">
        <v>29178.05</v>
      </c>
      <c r="X33" s="150"/>
      <c r="Y33" s="152">
        <v>34985.61</v>
      </c>
      <c r="Z33" s="113"/>
      <c r="AA33" s="248">
        <v>34692.21</v>
      </c>
      <c r="AB33" s="113"/>
      <c r="AC33" s="191">
        <v>30000</v>
      </c>
      <c r="AD33" s="113"/>
      <c r="AE33" s="149">
        <v>39372.43</v>
      </c>
    </row>
    <row r="34" spans="1:33" x14ac:dyDescent="0.3">
      <c r="A34" s="113" t="s">
        <v>648</v>
      </c>
      <c r="B34" s="113"/>
      <c r="C34" s="113" t="s">
        <v>649</v>
      </c>
      <c r="D34" s="113"/>
      <c r="E34" s="150"/>
      <c r="F34" s="113"/>
      <c r="G34" s="150"/>
      <c r="H34" s="113"/>
      <c r="I34" s="150"/>
      <c r="J34" s="113"/>
      <c r="K34" s="150"/>
      <c r="L34" s="113"/>
      <c r="M34" s="150"/>
      <c r="N34" s="150"/>
      <c r="O34" s="147">
        <v>447.32</v>
      </c>
      <c r="P34" s="113"/>
      <c r="Q34" s="150"/>
      <c r="R34" s="113"/>
      <c r="S34" s="150">
        <v>719.73</v>
      </c>
      <c r="T34" s="113"/>
      <c r="U34" s="150">
        <v>863.25</v>
      </c>
      <c r="V34" s="113"/>
      <c r="W34" s="150">
        <v>820.4</v>
      </c>
      <c r="X34" s="150"/>
      <c r="Y34" s="152">
        <v>695.76</v>
      </c>
      <c r="Z34" s="113"/>
      <c r="AA34" s="248">
        <v>683.97</v>
      </c>
      <c r="AB34" s="113"/>
      <c r="AC34" s="191"/>
      <c r="AD34" s="113"/>
      <c r="AE34" s="149">
        <v>624.77</v>
      </c>
    </row>
    <row r="35" spans="1:33" x14ac:dyDescent="0.3">
      <c r="A35" s="113" t="s">
        <v>31</v>
      </c>
      <c r="B35" s="113"/>
      <c r="C35" s="113" t="s">
        <v>32</v>
      </c>
      <c r="D35" s="113"/>
      <c r="E35" s="150">
        <v>26107</v>
      </c>
      <c r="F35" s="113"/>
      <c r="G35" s="150">
        <v>23497</v>
      </c>
      <c r="H35" s="113"/>
      <c r="I35" s="150">
        <v>12604.08</v>
      </c>
      <c r="J35" s="113"/>
      <c r="K35" s="153">
        <v>11067</v>
      </c>
      <c r="L35" s="113"/>
      <c r="M35" s="150">
        <v>0</v>
      </c>
      <c r="N35" s="150">
        <v>100</v>
      </c>
      <c r="O35" s="147">
        <v>2514</v>
      </c>
      <c r="P35" s="113"/>
      <c r="Q35" s="150">
        <v>2500</v>
      </c>
      <c r="R35" s="113"/>
      <c r="S35" s="150">
        <v>7396.48</v>
      </c>
      <c r="T35" s="113"/>
      <c r="U35" s="150">
        <v>11945</v>
      </c>
      <c r="V35" s="113"/>
      <c r="W35" s="150">
        <v>12254.38</v>
      </c>
      <c r="X35" s="150"/>
      <c r="Y35" s="152">
        <v>7211</v>
      </c>
      <c r="Z35" s="113"/>
      <c r="AA35" s="248">
        <v>16370</v>
      </c>
      <c r="AB35" s="113"/>
      <c r="AC35" s="191">
        <v>7500</v>
      </c>
      <c r="AD35" s="113"/>
      <c r="AE35" s="149">
        <v>6225</v>
      </c>
    </row>
    <row r="36" spans="1:33" x14ac:dyDescent="0.3">
      <c r="A36" s="113" t="s">
        <v>1218</v>
      </c>
      <c r="B36" s="113"/>
      <c r="C36" s="113" t="s">
        <v>1180</v>
      </c>
      <c r="D36" s="113"/>
      <c r="E36" s="150"/>
      <c r="F36" s="113"/>
      <c r="G36" s="150"/>
      <c r="H36" s="113"/>
      <c r="I36" s="150"/>
      <c r="J36" s="113"/>
      <c r="K36" s="153"/>
      <c r="L36" s="113"/>
      <c r="M36" s="150"/>
      <c r="N36" s="150"/>
      <c r="O36" s="147"/>
      <c r="P36" s="113"/>
      <c r="Q36" s="150"/>
      <c r="R36" s="113"/>
      <c r="S36" s="150"/>
      <c r="T36" s="113"/>
      <c r="U36" s="150">
        <v>23121.49</v>
      </c>
      <c r="V36" s="113"/>
      <c r="W36" s="150">
        <v>23975.9</v>
      </c>
      <c r="X36" s="150"/>
      <c r="Y36" s="152"/>
      <c r="Z36" s="113"/>
      <c r="AA36" s="248">
        <v>24016.880000000001</v>
      </c>
      <c r="AB36" s="113"/>
      <c r="AC36" s="191"/>
      <c r="AD36" s="113"/>
      <c r="AE36" s="149"/>
    </row>
    <row r="37" spans="1:33" x14ac:dyDescent="0.3">
      <c r="A37" s="113" t="s">
        <v>1485</v>
      </c>
      <c r="B37" s="113"/>
      <c r="C37" s="113" t="s">
        <v>1486</v>
      </c>
      <c r="D37" s="113"/>
      <c r="E37" s="150"/>
      <c r="F37" s="113"/>
      <c r="G37" s="150"/>
      <c r="H37" s="113"/>
      <c r="I37" s="150"/>
      <c r="J37" s="113"/>
      <c r="K37" s="153"/>
      <c r="L37" s="113"/>
      <c r="M37" s="150"/>
      <c r="N37" s="150"/>
      <c r="O37" s="147"/>
      <c r="P37" s="113"/>
      <c r="Q37" s="150"/>
      <c r="R37" s="113"/>
      <c r="S37" s="150"/>
      <c r="T37" s="113"/>
      <c r="U37" s="150"/>
      <c r="V37" s="113"/>
      <c r="W37" s="150"/>
      <c r="X37" s="150"/>
      <c r="Y37" s="152"/>
      <c r="Z37" s="113"/>
      <c r="AA37" s="248">
        <v>13508</v>
      </c>
      <c r="AB37" s="113"/>
      <c r="AC37" s="191"/>
      <c r="AD37" s="113"/>
      <c r="AE37" s="149"/>
    </row>
    <row r="38" spans="1:33" x14ac:dyDescent="0.3">
      <c r="A38" s="113" t="s">
        <v>33</v>
      </c>
      <c r="B38" s="113"/>
      <c r="C38" s="113" t="s">
        <v>34</v>
      </c>
      <c r="D38" s="113"/>
      <c r="E38" s="150">
        <v>700678.73</v>
      </c>
      <c r="F38" s="113"/>
      <c r="G38" s="150">
        <v>691543.32</v>
      </c>
      <c r="H38" s="113"/>
      <c r="I38" s="150">
        <v>812086.71</v>
      </c>
      <c r="J38" s="113"/>
      <c r="K38" s="151">
        <v>874156.13</v>
      </c>
      <c r="L38" s="113"/>
      <c r="M38" s="150">
        <v>869624.47</v>
      </c>
      <c r="N38" s="150">
        <v>4000</v>
      </c>
      <c r="O38" s="147">
        <v>966396.35</v>
      </c>
      <c r="P38" s="113"/>
      <c r="Q38" s="150">
        <v>917492.54</v>
      </c>
      <c r="R38" s="113"/>
      <c r="S38" s="150">
        <v>948271.22</v>
      </c>
      <c r="T38" s="113"/>
      <c r="U38" s="150">
        <v>1134984.48</v>
      </c>
      <c r="V38" s="113"/>
      <c r="W38" s="150">
        <v>1199262.4099999999</v>
      </c>
      <c r="X38" s="150"/>
      <c r="Y38" s="152">
        <v>1082385.03</v>
      </c>
      <c r="Z38" s="150"/>
      <c r="AA38" s="248">
        <v>1211855.6499999999</v>
      </c>
      <c r="AB38" s="113"/>
      <c r="AC38" s="191">
        <v>1201768</v>
      </c>
      <c r="AD38" s="113"/>
      <c r="AE38" s="149">
        <v>1129343.45</v>
      </c>
      <c r="AG38" s="149">
        <v>1184957</v>
      </c>
    </row>
    <row r="39" spans="1:33" x14ac:dyDescent="0.3">
      <c r="A39" s="113" t="s">
        <v>1507</v>
      </c>
      <c r="B39" s="113"/>
      <c r="C39" s="113" t="s">
        <v>565</v>
      </c>
      <c r="D39" s="113"/>
      <c r="E39" s="150">
        <v>0</v>
      </c>
      <c r="F39" s="113"/>
      <c r="G39" s="150">
        <v>0</v>
      </c>
      <c r="H39" s="113"/>
      <c r="I39" s="150">
        <v>1089.99</v>
      </c>
      <c r="J39" s="113"/>
      <c r="K39" s="153">
        <v>882.92</v>
      </c>
      <c r="L39" s="113"/>
      <c r="M39" s="150">
        <v>1811.75</v>
      </c>
      <c r="N39" s="150">
        <v>2000</v>
      </c>
      <c r="O39" s="147">
        <v>847.07</v>
      </c>
      <c r="P39" s="113"/>
      <c r="Q39" s="150">
        <v>847.07</v>
      </c>
      <c r="R39" s="113"/>
      <c r="S39" s="150">
        <v>1627.97</v>
      </c>
      <c r="T39" s="113"/>
      <c r="U39" s="150">
        <v>3339.16</v>
      </c>
      <c r="V39" s="113"/>
      <c r="W39" s="150">
        <v>2556.8200000000002</v>
      </c>
      <c r="X39" s="150"/>
      <c r="Y39" s="152">
        <v>2563.79</v>
      </c>
      <c r="Z39" s="113"/>
      <c r="AA39" s="248">
        <v>992.61</v>
      </c>
      <c r="AB39" s="113"/>
      <c r="AC39" s="191">
        <v>750</v>
      </c>
      <c r="AD39" s="113"/>
      <c r="AE39" s="149">
        <v>4188.95</v>
      </c>
      <c r="AG39" s="149">
        <v>750</v>
      </c>
    </row>
    <row r="40" spans="1:33" x14ac:dyDescent="0.3">
      <c r="A40" s="113" t="s">
        <v>563</v>
      </c>
      <c r="B40" s="113"/>
      <c r="C40" s="113" t="s">
        <v>564</v>
      </c>
      <c r="D40" s="113"/>
      <c r="E40" s="150">
        <v>0</v>
      </c>
      <c r="F40" s="113"/>
      <c r="G40" s="150">
        <v>0</v>
      </c>
      <c r="H40" s="113"/>
      <c r="I40" s="150">
        <v>3000</v>
      </c>
      <c r="J40" s="113"/>
      <c r="K40" s="150">
        <v>3000</v>
      </c>
      <c r="L40" s="113"/>
      <c r="M40" s="150">
        <v>3500</v>
      </c>
      <c r="N40" s="150">
        <v>50000</v>
      </c>
      <c r="O40" s="147">
        <v>3000</v>
      </c>
      <c r="P40" s="113"/>
      <c r="Q40" s="150">
        <v>3500</v>
      </c>
      <c r="R40" s="113"/>
      <c r="S40" s="150">
        <v>3500</v>
      </c>
      <c r="T40" s="113"/>
      <c r="U40" s="150">
        <v>3500</v>
      </c>
      <c r="V40" s="113"/>
      <c r="W40" s="150">
        <v>4500</v>
      </c>
      <c r="X40" s="150"/>
      <c r="Y40" s="152">
        <v>3500</v>
      </c>
      <c r="Z40" s="113"/>
      <c r="AA40" s="248">
        <v>4009.56</v>
      </c>
      <c r="AB40" s="113"/>
      <c r="AC40" s="191">
        <v>3500</v>
      </c>
      <c r="AD40" s="113"/>
      <c r="AE40" s="149">
        <v>3997.84</v>
      </c>
      <c r="AG40" s="149">
        <v>3500</v>
      </c>
    </row>
    <row r="41" spans="1:33" x14ac:dyDescent="0.3">
      <c r="A41" s="113" t="s">
        <v>1219</v>
      </c>
      <c r="B41" s="113"/>
      <c r="C41" s="113" t="s">
        <v>1179</v>
      </c>
      <c r="D41" s="113"/>
      <c r="E41" s="150"/>
      <c r="F41" s="113"/>
      <c r="G41" s="150"/>
      <c r="H41" s="113"/>
      <c r="I41" s="150"/>
      <c r="J41" s="113"/>
      <c r="K41" s="150"/>
      <c r="L41" s="113"/>
      <c r="M41" s="150"/>
      <c r="N41" s="150"/>
      <c r="O41" s="147"/>
      <c r="P41" s="113"/>
      <c r="Q41" s="150"/>
      <c r="R41" s="113"/>
      <c r="S41" s="150"/>
      <c r="T41" s="113"/>
      <c r="U41" s="150">
        <v>18800</v>
      </c>
      <c r="V41" s="113"/>
      <c r="W41" s="150">
        <v>19400</v>
      </c>
      <c r="X41" s="150"/>
      <c r="Y41" s="152"/>
      <c r="Z41" s="113"/>
      <c r="AA41" s="248"/>
      <c r="AB41" s="113"/>
      <c r="AC41" s="191"/>
      <c r="AD41" s="113"/>
      <c r="AE41" s="149"/>
    </row>
    <row r="42" spans="1:33" x14ac:dyDescent="0.3">
      <c r="A42" s="113" t="s">
        <v>657</v>
      </c>
      <c r="B42" s="113"/>
      <c r="C42" s="113" t="s">
        <v>658</v>
      </c>
      <c r="D42" s="113"/>
      <c r="E42" s="150"/>
      <c r="F42" s="113"/>
      <c r="G42" s="150"/>
      <c r="H42" s="113"/>
      <c r="I42" s="150"/>
      <c r="J42" s="113"/>
      <c r="K42" s="150"/>
      <c r="L42" s="113"/>
      <c r="M42" s="150"/>
      <c r="N42" s="150"/>
      <c r="O42" s="147">
        <v>0</v>
      </c>
      <c r="P42" s="113"/>
      <c r="Q42" s="150">
        <v>36791.82</v>
      </c>
      <c r="R42" s="113"/>
      <c r="S42" s="150">
        <v>36791.82</v>
      </c>
      <c r="T42" s="113"/>
      <c r="U42" s="150">
        <v>37317.410000000003</v>
      </c>
      <c r="V42" s="113"/>
      <c r="W42" s="150">
        <v>27577.439999999999</v>
      </c>
      <c r="X42" s="150"/>
      <c r="Y42" s="152">
        <v>34688.33</v>
      </c>
      <c r="Z42" s="113"/>
      <c r="AA42" s="248">
        <v>40074.21</v>
      </c>
      <c r="AB42" s="113"/>
      <c r="AC42" s="191">
        <v>45757.21</v>
      </c>
      <c r="AD42" s="113"/>
      <c r="AE42" s="149">
        <v>45757.21</v>
      </c>
      <c r="AG42" s="149">
        <v>40000</v>
      </c>
    </row>
    <row r="43" spans="1:33" x14ac:dyDescent="0.3">
      <c r="A43" s="113" t="s">
        <v>1510</v>
      </c>
      <c r="B43" s="113"/>
      <c r="C43" s="113" t="s">
        <v>1511</v>
      </c>
      <c r="D43" s="113"/>
      <c r="E43" s="150"/>
      <c r="F43" s="113"/>
      <c r="G43" s="150"/>
      <c r="H43" s="113"/>
      <c r="I43" s="150"/>
      <c r="J43" s="113"/>
      <c r="K43" s="150"/>
      <c r="L43" s="113"/>
      <c r="M43" s="150"/>
      <c r="N43" s="150"/>
      <c r="O43" s="147"/>
      <c r="P43" s="113"/>
      <c r="Q43" s="150"/>
      <c r="R43" s="113"/>
      <c r="S43" s="150"/>
      <c r="T43" s="113"/>
      <c r="U43" s="150"/>
      <c r="V43" s="113"/>
      <c r="W43" s="150"/>
      <c r="X43" s="150"/>
      <c r="Y43" s="152"/>
      <c r="Z43" s="113"/>
      <c r="AA43" s="248"/>
      <c r="AB43" s="113"/>
      <c r="AC43" s="191"/>
      <c r="AD43" s="113"/>
      <c r="AE43" s="149">
        <v>6471.07</v>
      </c>
    </row>
    <row r="44" spans="1:33" x14ac:dyDescent="0.3">
      <c r="A44" s="113" t="s">
        <v>1508</v>
      </c>
      <c r="B44" s="113"/>
      <c r="C44" s="113" t="s">
        <v>1509</v>
      </c>
      <c r="D44" s="113"/>
      <c r="E44" s="150"/>
      <c r="F44" s="113"/>
      <c r="G44" s="150"/>
      <c r="H44" s="113"/>
      <c r="I44" s="150"/>
      <c r="J44" s="113"/>
      <c r="K44" s="150"/>
      <c r="L44" s="113"/>
      <c r="M44" s="150"/>
      <c r="N44" s="150"/>
      <c r="O44" s="147"/>
      <c r="P44" s="113"/>
      <c r="Q44" s="150"/>
      <c r="R44" s="113"/>
      <c r="S44" s="150"/>
      <c r="T44" s="113"/>
      <c r="U44" s="150"/>
      <c r="V44" s="113"/>
      <c r="W44" s="150"/>
      <c r="X44" s="150"/>
      <c r="Y44" s="152"/>
      <c r="Z44" s="113"/>
      <c r="AA44" s="248"/>
      <c r="AB44" s="113"/>
      <c r="AC44" s="191"/>
      <c r="AD44" s="113"/>
      <c r="AE44" s="149">
        <v>2208</v>
      </c>
    </row>
    <row r="45" spans="1:33" x14ac:dyDescent="0.3">
      <c r="A45" s="113" t="s">
        <v>650</v>
      </c>
      <c r="B45" s="113"/>
      <c r="C45" s="113" t="s">
        <v>651</v>
      </c>
      <c r="D45" s="113"/>
      <c r="E45" s="150"/>
      <c r="F45" s="113"/>
      <c r="G45" s="150"/>
      <c r="H45" s="113"/>
      <c r="I45" s="150"/>
      <c r="J45" s="113"/>
      <c r="K45" s="150"/>
      <c r="L45" s="113"/>
      <c r="M45" s="150"/>
      <c r="N45" s="150"/>
      <c r="O45" s="147">
        <v>-19120.490000000002</v>
      </c>
      <c r="P45" s="113"/>
      <c r="Q45" s="150"/>
      <c r="R45" s="113"/>
      <c r="S45" s="150">
        <v>-1443.11</v>
      </c>
      <c r="T45" s="113"/>
      <c r="U45" s="150">
        <v>-6029.39</v>
      </c>
      <c r="V45" s="113"/>
      <c r="W45" s="150">
        <v>0</v>
      </c>
      <c r="X45" s="150"/>
      <c r="Y45" s="152">
        <v>0</v>
      </c>
      <c r="Z45" s="113"/>
      <c r="AA45" s="248"/>
      <c r="AB45" s="113"/>
      <c r="AC45" s="191"/>
      <c r="AD45" s="113"/>
      <c r="AE45" s="149"/>
    </row>
    <row r="46" spans="1:33" x14ac:dyDescent="0.3">
      <c r="A46" s="113" t="s">
        <v>403</v>
      </c>
      <c r="B46" s="113"/>
      <c r="C46" s="113" t="s">
        <v>627</v>
      </c>
      <c r="D46" s="113"/>
      <c r="E46" s="150">
        <v>-8972.51</v>
      </c>
      <c r="F46" s="113"/>
      <c r="G46" s="150">
        <v>0</v>
      </c>
      <c r="H46" s="113"/>
      <c r="I46" s="150">
        <v>0</v>
      </c>
      <c r="J46" s="113"/>
      <c r="K46" s="150">
        <v>0</v>
      </c>
      <c r="L46" s="113"/>
      <c r="M46" s="150">
        <v>27478.799999999999</v>
      </c>
      <c r="N46" s="150">
        <v>0</v>
      </c>
      <c r="O46" s="147">
        <v>-6160.11</v>
      </c>
      <c r="P46" s="113"/>
      <c r="Q46" s="150"/>
      <c r="R46" s="113"/>
      <c r="S46" s="150">
        <v>0</v>
      </c>
      <c r="T46" s="113"/>
      <c r="U46" s="150">
        <v>-5210.13</v>
      </c>
      <c r="V46" s="113"/>
      <c r="W46" s="150"/>
      <c r="X46" s="150"/>
      <c r="Y46" s="152">
        <v>0</v>
      </c>
      <c r="Z46" s="113"/>
      <c r="AA46" s="248"/>
      <c r="AB46" s="113"/>
      <c r="AC46" s="191"/>
      <c r="AD46" s="113"/>
      <c r="AE46" s="149"/>
    </row>
    <row r="47" spans="1:33" x14ac:dyDescent="0.3">
      <c r="A47" s="113" t="s">
        <v>1353</v>
      </c>
      <c r="B47" s="113"/>
      <c r="C47" s="113" t="s">
        <v>1127</v>
      </c>
      <c r="D47" s="113"/>
      <c r="E47" s="150"/>
      <c r="F47" s="113"/>
      <c r="G47" s="150"/>
      <c r="H47" s="113"/>
      <c r="I47" s="150"/>
      <c r="J47" s="113"/>
      <c r="K47" s="150"/>
      <c r="L47" s="113"/>
      <c r="M47" s="150"/>
      <c r="N47" s="150"/>
      <c r="O47" s="147">
        <v>0</v>
      </c>
      <c r="P47" s="113"/>
      <c r="Q47" s="150"/>
      <c r="R47" s="113"/>
      <c r="S47" s="150"/>
      <c r="T47" s="113"/>
      <c r="U47" s="150"/>
      <c r="V47" s="113"/>
      <c r="W47" s="150">
        <v>591.96</v>
      </c>
      <c r="X47" s="150"/>
      <c r="Y47" s="152"/>
      <c r="Z47" s="113"/>
      <c r="AA47" s="248"/>
      <c r="AB47" s="113"/>
      <c r="AC47" s="191"/>
      <c r="AD47" s="113"/>
      <c r="AE47" s="149">
        <v>7560</v>
      </c>
    </row>
    <row r="48" spans="1:33" x14ac:dyDescent="0.3">
      <c r="A48" s="113" t="s">
        <v>35</v>
      </c>
      <c r="B48" s="113"/>
      <c r="C48" s="113" t="s">
        <v>36</v>
      </c>
      <c r="D48" s="113"/>
      <c r="E48" s="150">
        <v>5201.08</v>
      </c>
      <c r="F48" s="113"/>
      <c r="G48" s="150">
        <v>4100</v>
      </c>
      <c r="H48" s="113"/>
      <c r="I48" s="150">
        <v>8063</v>
      </c>
      <c r="J48" s="113"/>
      <c r="K48" s="150">
        <v>8500</v>
      </c>
      <c r="L48" s="113"/>
      <c r="M48" s="150">
        <v>5400</v>
      </c>
      <c r="N48" s="150">
        <v>864424.48</v>
      </c>
      <c r="O48" s="147">
        <v>6019.9</v>
      </c>
      <c r="P48" s="113"/>
      <c r="Q48" s="150">
        <v>6019.9</v>
      </c>
      <c r="R48" s="113"/>
      <c r="S48" s="150">
        <v>5400</v>
      </c>
      <c r="T48" s="113"/>
      <c r="U48" s="150">
        <v>6914.95</v>
      </c>
      <c r="V48" s="113"/>
      <c r="W48" s="150">
        <v>9931.9500000000007</v>
      </c>
      <c r="X48" s="150"/>
      <c r="Y48" s="152">
        <v>6702.93</v>
      </c>
      <c r="Z48" s="113"/>
      <c r="AA48" s="248">
        <v>8254.9</v>
      </c>
      <c r="AB48" s="113"/>
      <c r="AC48" s="191"/>
      <c r="AD48" s="113"/>
      <c r="AE48" s="149"/>
    </row>
    <row r="49" spans="1:33" x14ac:dyDescent="0.3">
      <c r="A49" s="113" t="s">
        <v>37</v>
      </c>
      <c r="B49" s="113"/>
      <c r="C49" s="113" t="s">
        <v>38</v>
      </c>
      <c r="D49" s="113"/>
      <c r="E49" s="150">
        <v>5625</v>
      </c>
      <c r="F49" s="113"/>
      <c r="G49" s="150">
        <v>5868</v>
      </c>
      <c r="H49" s="113"/>
      <c r="I49" s="150">
        <v>5927</v>
      </c>
      <c r="J49" s="113"/>
      <c r="K49" s="150">
        <v>5569</v>
      </c>
      <c r="L49" s="113"/>
      <c r="M49" s="150">
        <v>5275</v>
      </c>
      <c r="N49" s="150">
        <v>800</v>
      </c>
      <c r="O49" s="147">
        <v>4806</v>
      </c>
      <c r="P49" s="113"/>
      <c r="Q49" s="150">
        <v>4806</v>
      </c>
      <c r="R49" s="113"/>
      <c r="S49" s="150">
        <v>4602</v>
      </c>
      <c r="T49" s="113"/>
      <c r="U49" s="150">
        <v>4776</v>
      </c>
      <c r="V49" s="113"/>
      <c r="W49" s="150">
        <v>4848</v>
      </c>
      <c r="X49" s="150"/>
      <c r="Y49" s="152">
        <v>4451.01</v>
      </c>
      <c r="Z49" s="113"/>
      <c r="AA49" s="248">
        <v>2475.08</v>
      </c>
      <c r="AB49" s="113"/>
      <c r="AC49" s="191"/>
      <c r="AD49" s="113"/>
      <c r="AE49" s="149"/>
    </row>
    <row r="50" spans="1:33" x14ac:dyDescent="0.3">
      <c r="A50" s="113" t="s">
        <v>404</v>
      </c>
      <c r="B50" s="113"/>
      <c r="C50" s="113" t="s">
        <v>405</v>
      </c>
      <c r="D50" s="113"/>
      <c r="E50" s="150">
        <v>225</v>
      </c>
      <c r="F50" s="113"/>
      <c r="G50" s="150">
        <v>0</v>
      </c>
      <c r="H50" s="113"/>
      <c r="I50" s="150">
        <v>0</v>
      </c>
      <c r="J50" s="113"/>
      <c r="K50" s="150">
        <v>150</v>
      </c>
      <c r="L50" s="113"/>
      <c r="M50" s="150">
        <v>486.79</v>
      </c>
      <c r="N50" s="150">
        <v>3000</v>
      </c>
      <c r="O50" s="147">
        <v>0</v>
      </c>
      <c r="P50" s="113"/>
      <c r="Q50" s="150">
        <v>0</v>
      </c>
      <c r="R50" s="113"/>
      <c r="S50" s="150"/>
      <c r="T50" s="113"/>
      <c r="U50" s="150">
        <v>0</v>
      </c>
      <c r="V50" s="113"/>
      <c r="W50" s="150">
        <v>0</v>
      </c>
      <c r="X50" s="150"/>
      <c r="Y50" s="152">
        <v>0</v>
      </c>
      <c r="Z50" s="113"/>
      <c r="AA50" s="248">
        <v>0</v>
      </c>
      <c r="AB50" s="113"/>
      <c r="AC50" s="191"/>
      <c r="AD50" s="113"/>
      <c r="AE50" s="149"/>
    </row>
    <row r="51" spans="1:33" x14ac:dyDescent="0.3">
      <c r="A51" s="113" t="s">
        <v>39</v>
      </c>
      <c r="B51" s="113"/>
      <c r="C51" s="113" t="s">
        <v>40</v>
      </c>
      <c r="D51" s="113"/>
      <c r="E51" s="150">
        <v>0</v>
      </c>
      <c r="F51" s="113"/>
      <c r="G51" s="150">
        <v>300</v>
      </c>
      <c r="H51" s="113"/>
      <c r="I51" s="150">
        <v>0</v>
      </c>
      <c r="J51" s="113"/>
      <c r="K51" s="150">
        <v>3129.17</v>
      </c>
      <c r="L51" s="113"/>
      <c r="M51" s="150">
        <v>975</v>
      </c>
      <c r="N51" s="150">
        <v>0</v>
      </c>
      <c r="O51" s="147">
        <v>0</v>
      </c>
      <c r="P51" s="113"/>
      <c r="Q51" s="150">
        <v>447.32</v>
      </c>
      <c r="R51" s="113"/>
      <c r="S51" s="150"/>
      <c r="T51" s="113"/>
      <c r="U51" s="150">
        <v>0</v>
      </c>
      <c r="V51" s="113"/>
      <c r="W51" s="150">
        <v>0</v>
      </c>
      <c r="X51" s="150"/>
      <c r="Y51" s="152">
        <v>0</v>
      </c>
      <c r="Z51" s="113"/>
      <c r="AA51" s="248">
        <v>0</v>
      </c>
      <c r="AB51" s="113"/>
      <c r="AC51" s="191"/>
      <c r="AD51" s="113"/>
      <c r="AE51" s="149"/>
    </row>
    <row r="52" spans="1:33" x14ac:dyDescent="0.3">
      <c r="A52" s="113" t="s">
        <v>1276</v>
      </c>
      <c r="B52" s="113"/>
      <c r="C52" s="113" t="s">
        <v>1277</v>
      </c>
      <c r="D52" s="113"/>
      <c r="E52" s="150"/>
      <c r="F52" s="113"/>
      <c r="G52" s="150"/>
      <c r="H52" s="113"/>
      <c r="I52" s="150"/>
      <c r="J52" s="113"/>
      <c r="K52" s="150"/>
      <c r="L52" s="113"/>
      <c r="M52" s="150"/>
      <c r="N52" s="150"/>
      <c r="O52" s="147"/>
      <c r="P52" s="113"/>
      <c r="Q52" s="150"/>
      <c r="R52" s="113"/>
      <c r="S52" s="150"/>
      <c r="T52" s="113"/>
      <c r="U52" s="150"/>
      <c r="V52" s="113"/>
      <c r="W52" s="150"/>
      <c r="X52" s="150"/>
      <c r="Y52" s="152">
        <v>201691.18</v>
      </c>
      <c r="Z52" s="113"/>
      <c r="AA52" s="248" t="s">
        <v>570</v>
      </c>
      <c r="AB52" s="113"/>
      <c r="AC52" s="191"/>
      <c r="AD52" s="113"/>
      <c r="AE52" s="149"/>
    </row>
    <row r="53" spans="1:33" x14ac:dyDescent="0.3">
      <c r="A53" s="113" t="s">
        <v>1528</v>
      </c>
      <c r="B53" s="113"/>
      <c r="C53" s="113" t="s">
        <v>1529</v>
      </c>
      <c r="D53" s="113"/>
      <c r="E53" s="150"/>
      <c r="F53" s="113"/>
      <c r="G53" s="150"/>
      <c r="H53" s="113"/>
      <c r="I53" s="150"/>
      <c r="J53" s="113"/>
      <c r="K53" s="150"/>
      <c r="L53" s="113"/>
      <c r="M53" s="150"/>
      <c r="N53" s="150"/>
      <c r="O53" s="147"/>
      <c r="P53" s="113"/>
      <c r="Q53" s="150"/>
      <c r="R53" s="113"/>
      <c r="S53" s="150"/>
      <c r="T53" s="113"/>
      <c r="U53" s="150"/>
      <c r="V53" s="113"/>
      <c r="W53" s="150"/>
      <c r="X53" s="150"/>
      <c r="Y53" s="152"/>
      <c r="Z53" s="113"/>
      <c r="AA53" s="248"/>
      <c r="AB53" s="113"/>
      <c r="AC53" s="191">
        <v>130000</v>
      </c>
      <c r="AD53" s="113"/>
      <c r="AE53" s="149"/>
      <c r="AG53" s="149">
        <v>50000</v>
      </c>
    </row>
    <row r="54" spans="1:33" x14ac:dyDescent="0.3">
      <c r="A54" s="113" t="s">
        <v>1487</v>
      </c>
      <c r="B54" s="113"/>
      <c r="C54" s="113" t="s">
        <v>1488</v>
      </c>
      <c r="D54" s="113"/>
      <c r="E54" s="150"/>
      <c r="F54" s="113"/>
      <c r="G54" s="150"/>
      <c r="H54" s="113"/>
      <c r="I54" s="150"/>
      <c r="J54" s="113"/>
      <c r="K54" s="150"/>
      <c r="L54" s="113"/>
      <c r="M54" s="150"/>
      <c r="N54" s="150"/>
      <c r="O54" s="147"/>
      <c r="P54" s="113"/>
      <c r="Q54" s="150"/>
      <c r="R54" s="113"/>
      <c r="S54" s="150"/>
      <c r="T54" s="113"/>
      <c r="U54" s="150"/>
      <c r="V54" s="113"/>
      <c r="W54" s="150"/>
      <c r="X54" s="150"/>
      <c r="Y54" s="152"/>
      <c r="Z54" s="113"/>
      <c r="AA54" s="248">
        <v>34703.4</v>
      </c>
      <c r="AB54" s="113"/>
      <c r="AC54" s="191">
        <v>25100</v>
      </c>
      <c r="AD54" s="113"/>
      <c r="AE54" s="149"/>
      <c r="AG54" s="149">
        <v>20000</v>
      </c>
    </row>
    <row r="55" spans="1:33" x14ac:dyDescent="0.3">
      <c r="A55" s="113" t="s">
        <v>1435</v>
      </c>
      <c r="B55" s="113"/>
      <c r="C55" s="113" t="s">
        <v>1436</v>
      </c>
      <c r="D55" s="113"/>
      <c r="E55" s="150"/>
      <c r="F55" s="113"/>
      <c r="G55" s="150"/>
      <c r="H55" s="113"/>
      <c r="I55" s="150"/>
      <c r="J55" s="113"/>
      <c r="K55" s="150"/>
      <c r="L55" s="113"/>
      <c r="M55" s="150"/>
      <c r="N55" s="150"/>
      <c r="O55" s="147"/>
      <c r="P55" s="113"/>
      <c r="Q55" s="150"/>
      <c r="R55" s="113"/>
      <c r="S55" s="150"/>
      <c r="T55" s="113"/>
      <c r="U55" s="150"/>
      <c r="V55" s="113"/>
      <c r="W55" s="150"/>
      <c r="X55" s="150"/>
      <c r="Y55" s="152"/>
      <c r="Z55" s="113"/>
      <c r="AA55" s="248">
        <v>0</v>
      </c>
      <c r="AB55" s="113"/>
      <c r="AC55" s="191">
        <v>25000</v>
      </c>
      <c r="AD55" s="113"/>
      <c r="AE55" s="149">
        <v>14745</v>
      </c>
    </row>
    <row r="56" spans="1:33" x14ac:dyDescent="0.3">
      <c r="A56" s="113" t="s">
        <v>406</v>
      </c>
      <c r="B56" s="113"/>
      <c r="C56" s="113" t="s">
        <v>407</v>
      </c>
      <c r="D56" s="113"/>
      <c r="E56" s="150">
        <v>1252</v>
      </c>
      <c r="F56" s="113"/>
      <c r="G56" s="150">
        <v>0</v>
      </c>
      <c r="H56" s="113"/>
      <c r="I56" s="150">
        <v>0</v>
      </c>
      <c r="J56" s="113"/>
      <c r="K56" s="150">
        <v>0</v>
      </c>
      <c r="L56" s="113"/>
      <c r="M56" s="150">
        <v>0</v>
      </c>
      <c r="N56" s="150">
        <v>7500</v>
      </c>
      <c r="O56" s="147">
        <v>0</v>
      </c>
      <c r="P56" s="113"/>
      <c r="Q56" s="150">
        <v>0</v>
      </c>
      <c r="R56" s="113"/>
      <c r="S56" s="150">
        <v>0</v>
      </c>
      <c r="T56" s="113"/>
      <c r="U56" s="150">
        <v>0</v>
      </c>
      <c r="V56" s="113"/>
      <c r="W56" s="150">
        <v>0</v>
      </c>
      <c r="X56" s="150"/>
      <c r="Y56" s="113"/>
      <c r="Z56" s="113"/>
      <c r="AA56" s="248">
        <v>0</v>
      </c>
      <c r="AB56" s="113"/>
      <c r="AC56" s="191"/>
      <c r="AD56" s="113"/>
      <c r="AE56" s="149"/>
    </row>
    <row r="57" spans="1:33" x14ac:dyDescent="0.3">
      <c r="A57" s="113" t="s">
        <v>1433</v>
      </c>
      <c r="B57" s="113"/>
      <c r="C57" s="113" t="s">
        <v>1434</v>
      </c>
      <c r="D57" s="113"/>
      <c r="E57" s="150"/>
      <c r="F57" s="113"/>
      <c r="G57" s="150"/>
      <c r="H57" s="113"/>
      <c r="I57" s="150"/>
      <c r="J57" s="113"/>
      <c r="K57" s="150"/>
      <c r="L57" s="113"/>
      <c r="M57" s="150"/>
      <c r="N57" s="150"/>
      <c r="O57" s="147"/>
      <c r="P57" s="113"/>
      <c r="Q57" s="150"/>
      <c r="R57" s="113"/>
      <c r="S57" s="150"/>
      <c r="T57" s="113"/>
      <c r="U57" s="150"/>
      <c r="V57" s="113"/>
      <c r="W57" s="150"/>
      <c r="X57" s="150"/>
      <c r="Y57" s="113"/>
      <c r="Z57" s="113"/>
      <c r="AA57" s="248"/>
      <c r="AB57" s="113"/>
      <c r="AC57" s="191"/>
      <c r="AD57" s="113"/>
      <c r="AE57" s="149"/>
    </row>
    <row r="58" spans="1:33" x14ac:dyDescent="0.3">
      <c r="A58" s="113" t="s">
        <v>1489</v>
      </c>
      <c r="B58" s="113"/>
      <c r="C58" s="113" t="s">
        <v>1490</v>
      </c>
      <c r="D58" s="113"/>
      <c r="E58" s="150"/>
      <c r="F58" s="113"/>
      <c r="G58" s="150"/>
      <c r="H58" s="113"/>
      <c r="I58" s="150"/>
      <c r="J58" s="113"/>
      <c r="K58" s="150"/>
      <c r="L58" s="113"/>
      <c r="M58" s="150"/>
      <c r="N58" s="150"/>
      <c r="O58" s="147"/>
      <c r="P58" s="113"/>
      <c r="Q58" s="150"/>
      <c r="R58" s="113"/>
      <c r="S58" s="150"/>
      <c r="T58" s="113"/>
      <c r="U58" s="150"/>
      <c r="V58" s="113"/>
      <c r="W58" s="150"/>
      <c r="X58" s="150"/>
      <c r="Y58" s="113"/>
      <c r="Z58" s="113"/>
      <c r="AA58" s="248">
        <v>614</v>
      </c>
      <c r="AB58" s="113"/>
      <c r="AC58" s="191"/>
      <c r="AD58" s="113"/>
      <c r="AE58" s="149"/>
    </row>
    <row r="59" spans="1:33" x14ac:dyDescent="0.3">
      <c r="A59" s="113" t="s">
        <v>1360</v>
      </c>
      <c r="B59" s="113"/>
      <c r="C59" s="113" t="s">
        <v>1361</v>
      </c>
      <c r="D59" s="113"/>
      <c r="E59" s="150"/>
      <c r="F59" s="113"/>
      <c r="G59" s="150"/>
      <c r="H59" s="113"/>
      <c r="I59" s="150"/>
      <c r="J59" s="113"/>
      <c r="K59" s="150"/>
      <c r="L59" s="113"/>
      <c r="M59" s="150"/>
      <c r="N59" s="150"/>
      <c r="O59" s="147"/>
      <c r="P59" s="113"/>
      <c r="Q59" s="150"/>
      <c r="R59" s="113"/>
      <c r="S59" s="150"/>
      <c r="T59" s="113"/>
      <c r="U59" s="150"/>
      <c r="V59" s="113"/>
      <c r="W59" s="150"/>
      <c r="X59" s="150"/>
      <c r="Y59" s="152">
        <v>1797.95</v>
      </c>
      <c r="Z59" s="113"/>
      <c r="AA59" s="248">
        <v>0</v>
      </c>
      <c r="AB59" s="113"/>
      <c r="AC59" s="191"/>
      <c r="AD59" s="113"/>
      <c r="AE59" s="149"/>
    </row>
    <row r="60" spans="1:33" x14ac:dyDescent="0.3">
      <c r="A60" s="113" t="s">
        <v>652</v>
      </c>
      <c r="B60" s="113"/>
      <c r="C60" s="113" t="s">
        <v>41</v>
      </c>
      <c r="D60" s="113"/>
      <c r="E60" s="150"/>
      <c r="F60" s="113"/>
      <c r="G60" s="150"/>
      <c r="H60" s="113"/>
      <c r="I60" s="150"/>
      <c r="J60" s="113"/>
      <c r="K60" s="150"/>
      <c r="L60" s="113"/>
      <c r="M60" s="150"/>
      <c r="N60" s="150"/>
      <c r="O60" s="147">
        <v>6543.85</v>
      </c>
      <c r="P60" s="113"/>
      <c r="Q60" s="150">
        <v>1815.95</v>
      </c>
      <c r="R60" s="113"/>
      <c r="S60" s="150">
        <v>29.85</v>
      </c>
      <c r="T60" s="113"/>
      <c r="U60" s="150"/>
      <c r="V60" s="113"/>
      <c r="W60" s="150"/>
      <c r="X60" s="150"/>
      <c r="Y60" s="152">
        <v>0</v>
      </c>
      <c r="Z60" s="113"/>
      <c r="AA60" s="248">
        <v>0</v>
      </c>
      <c r="AB60" s="113"/>
      <c r="AC60" s="191"/>
      <c r="AD60" s="113"/>
      <c r="AE60" s="149"/>
    </row>
    <row r="61" spans="1:33" x14ac:dyDescent="0.3">
      <c r="A61" s="113" t="s">
        <v>1492</v>
      </c>
      <c r="B61" s="113"/>
      <c r="C61" s="113" t="s">
        <v>1493</v>
      </c>
      <c r="D61" s="113"/>
      <c r="E61" s="150"/>
      <c r="F61" s="113"/>
      <c r="G61" s="150"/>
      <c r="H61" s="113"/>
      <c r="I61" s="150"/>
      <c r="J61" s="113"/>
      <c r="K61" s="150"/>
      <c r="L61" s="113"/>
      <c r="M61" s="150"/>
      <c r="N61" s="150"/>
      <c r="O61" s="147"/>
      <c r="P61" s="113"/>
      <c r="Q61" s="150"/>
      <c r="R61" s="113"/>
      <c r="S61" s="150"/>
      <c r="T61" s="113"/>
      <c r="U61" s="150"/>
      <c r="V61" s="113"/>
      <c r="W61" s="150"/>
      <c r="X61" s="150"/>
      <c r="Y61" s="152"/>
      <c r="Z61" s="113"/>
      <c r="AA61" s="248"/>
      <c r="AB61" s="113"/>
      <c r="AC61" s="191"/>
      <c r="AD61" s="113"/>
      <c r="AE61" s="149">
        <v>10255</v>
      </c>
    </row>
    <row r="62" spans="1:33" x14ac:dyDescent="0.3">
      <c r="A62" s="113" t="s">
        <v>1494</v>
      </c>
      <c r="B62" s="113"/>
      <c r="C62" s="113" t="s">
        <v>1495</v>
      </c>
      <c r="D62" s="113"/>
      <c r="E62" s="150"/>
      <c r="F62" s="113"/>
      <c r="G62" s="150"/>
      <c r="H62" s="113"/>
      <c r="I62" s="150"/>
      <c r="J62" s="113"/>
      <c r="K62" s="150"/>
      <c r="L62" s="113"/>
      <c r="M62" s="150"/>
      <c r="N62" s="150"/>
      <c r="O62" s="147"/>
      <c r="P62" s="113"/>
      <c r="Q62" s="150"/>
      <c r="R62" s="113"/>
      <c r="S62" s="150"/>
      <c r="T62" s="113"/>
      <c r="U62" s="150"/>
      <c r="V62" s="113"/>
      <c r="W62" s="150"/>
      <c r="X62" s="150"/>
      <c r="Y62" s="152"/>
      <c r="Z62" s="113"/>
      <c r="AA62" s="248">
        <v>2864.25</v>
      </c>
      <c r="AB62" s="113"/>
      <c r="AC62" s="191"/>
      <c r="AD62" s="113"/>
      <c r="AE62" s="149"/>
    </row>
    <row r="63" spans="1:33" x14ac:dyDescent="0.3">
      <c r="A63" s="113" t="s">
        <v>42</v>
      </c>
      <c r="B63" s="113"/>
      <c r="C63" s="113" t="s">
        <v>43</v>
      </c>
      <c r="D63" s="113"/>
      <c r="E63" s="150">
        <v>17145</v>
      </c>
      <c r="F63" s="113"/>
      <c r="G63" s="150">
        <v>15149</v>
      </c>
      <c r="H63" s="113"/>
      <c r="I63" s="150">
        <v>15103</v>
      </c>
      <c r="J63" s="113"/>
      <c r="K63" s="150">
        <v>15210</v>
      </c>
      <c r="L63" s="113"/>
      <c r="M63" s="150">
        <v>15437</v>
      </c>
      <c r="N63" s="150">
        <v>0</v>
      </c>
      <c r="O63" s="147">
        <v>16717</v>
      </c>
      <c r="P63" s="113"/>
      <c r="Q63" s="150">
        <v>18561</v>
      </c>
      <c r="R63" s="113"/>
      <c r="S63" s="150">
        <v>18561</v>
      </c>
      <c r="T63" s="113"/>
      <c r="U63" s="150">
        <v>17780</v>
      </c>
      <c r="V63" s="113"/>
      <c r="W63" s="150">
        <v>10750</v>
      </c>
      <c r="X63" s="150"/>
      <c r="Y63" s="152">
        <v>0</v>
      </c>
      <c r="Z63" s="113"/>
      <c r="AA63" s="248">
        <v>24575</v>
      </c>
      <c r="AB63" s="113"/>
      <c r="AC63" s="191">
        <v>10000</v>
      </c>
      <c r="AD63" s="113"/>
      <c r="AE63" s="149">
        <v>12446</v>
      </c>
      <c r="AG63" s="149">
        <v>10000</v>
      </c>
    </row>
    <row r="64" spans="1:33" x14ac:dyDescent="0.3">
      <c r="A64" s="113" t="s">
        <v>44</v>
      </c>
      <c r="B64" s="113"/>
      <c r="C64" s="113" t="s">
        <v>45</v>
      </c>
      <c r="D64" s="113"/>
      <c r="E64" s="150">
        <v>22521</v>
      </c>
      <c r="F64" s="113"/>
      <c r="G64" s="150">
        <v>20259</v>
      </c>
      <c r="H64" s="113"/>
      <c r="I64" s="150">
        <v>17158</v>
      </c>
      <c r="J64" s="113"/>
      <c r="K64" s="150">
        <v>14689</v>
      </c>
      <c r="L64" s="113"/>
      <c r="M64" s="150">
        <v>12490</v>
      </c>
      <c r="N64" s="150">
        <v>3000</v>
      </c>
      <c r="O64" s="147">
        <v>11737</v>
      </c>
      <c r="P64" s="113"/>
      <c r="Q64" s="150">
        <v>11205</v>
      </c>
      <c r="R64" s="113"/>
      <c r="S64" s="150">
        <v>11205</v>
      </c>
      <c r="T64" s="113"/>
      <c r="U64" s="150">
        <v>16614</v>
      </c>
      <c r="V64" s="113"/>
      <c r="W64" s="150">
        <v>16414</v>
      </c>
      <c r="X64" s="150"/>
      <c r="Y64" s="152">
        <v>16231</v>
      </c>
      <c r="Z64" s="113"/>
      <c r="AA64" s="248">
        <v>16281</v>
      </c>
      <c r="AB64" s="113"/>
      <c r="AC64" s="191">
        <v>28400</v>
      </c>
      <c r="AD64" s="113"/>
      <c r="AE64" s="149">
        <v>18840</v>
      </c>
      <c r="AG64" s="149">
        <v>18000</v>
      </c>
    </row>
    <row r="65" spans="1:33" x14ac:dyDescent="0.3">
      <c r="A65" s="113" t="s">
        <v>590</v>
      </c>
      <c r="B65" s="113"/>
      <c r="C65" s="113" t="s">
        <v>591</v>
      </c>
      <c r="D65" s="113"/>
      <c r="E65" s="150">
        <v>0</v>
      </c>
      <c r="F65" s="113"/>
      <c r="G65" s="150">
        <v>0</v>
      </c>
      <c r="H65" s="113"/>
      <c r="I65" s="150">
        <v>0</v>
      </c>
      <c r="J65" s="113"/>
      <c r="K65" s="150">
        <v>2808.41</v>
      </c>
      <c r="L65" s="113"/>
      <c r="M65" s="150">
        <v>500</v>
      </c>
      <c r="N65" s="150">
        <v>0</v>
      </c>
      <c r="O65" s="147">
        <v>0</v>
      </c>
      <c r="P65" s="113"/>
      <c r="Q65" s="150">
        <v>0</v>
      </c>
      <c r="R65" s="113"/>
      <c r="S65" s="150">
        <v>0</v>
      </c>
      <c r="T65" s="113"/>
      <c r="U65" s="150">
        <v>0</v>
      </c>
      <c r="V65" s="113"/>
      <c r="W65" s="150">
        <v>0</v>
      </c>
      <c r="X65" s="150"/>
      <c r="Y65" s="152">
        <v>0</v>
      </c>
      <c r="Z65" s="113"/>
      <c r="AA65" s="248">
        <v>0</v>
      </c>
      <c r="AB65" s="113"/>
      <c r="AC65" s="191"/>
      <c r="AD65" s="113"/>
      <c r="AE65" s="149"/>
    </row>
    <row r="66" spans="1:33" x14ac:dyDescent="0.3">
      <c r="A66" s="113" t="s">
        <v>408</v>
      </c>
      <c r="B66" s="113"/>
      <c r="C66" s="113" t="s">
        <v>409</v>
      </c>
      <c r="D66" s="113"/>
      <c r="E66" s="150">
        <v>75</v>
      </c>
      <c r="F66" s="113"/>
      <c r="G66" s="150">
        <v>0</v>
      </c>
      <c r="H66" s="113"/>
      <c r="I66" s="150">
        <v>0</v>
      </c>
      <c r="J66" s="113"/>
      <c r="K66" s="150">
        <v>1725</v>
      </c>
      <c r="L66" s="113"/>
      <c r="M66" s="150">
        <v>1525</v>
      </c>
      <c r="N66" s="150">
        <v>0</v>
      </c>
      <c r="O66" s="147">
        <v>1608</v>
      </c>
      <c r="P66" s="113"/>
      <c r="Q66" s="150">
        <v>975</v>
      </c>
      <c r="R66" s="113"/>
      <c r="S66" s="150"/>
      <c r="T66" s="113"/>
      <c r="U66" s="150">
        <v>0</v>
      </c>
      <c r="V66" s="113"/>
      <c r="W66" s="150">
        <v>0</v>
      </c>
      <c r="X66" s="150"/>
      <c r="Y66" s="113"/>
      <c r="Z66" s="113"/>
      <c r="AA66" s="248">
        <v>0</v>
      </c>
      <c r="AB66" s="113"/>
      <c r="AC66" s="191"/>
      <c r="AD66" s="113"/>
      <c r="AE66" s="149"/>
    </row>
    <row r="67" spans="1:33" x14ac:dyDescent="0.3">
      <c r="A67" s="113" t="s">
        <v>1220</v>
      </c>
      <c r="B67" s="113"/>
      <c r="C67" s="113" t="s">
        <v>815</v>
      </c>
      <c r="D67" s="113"/>
      <c r="E67" s="150"/>
      <c r="F67" s="113"/>
      <c r="G67" s="150"/>
      <c r="H67" s="113"/>
      <c r="I67" s="150"/>
      <c r="J67" s="113"/>
      <c r="K67" s="150"/>
      <c r="L67" s="113"/>
      <c r="M67" s="150"/>
      <c r="N67" s="150"/>
      <c r="O67" s="147">
        <v>0</v>
      </c>
      <c r="P67" s="113"/>
      <c r="Q67" s="150"/>
      <c r="R67" s="113"/>
      <c r="S67" s="150">
        <v>9669.43</v>
      </c>
      <c r="T67" s="113"/>
      <c r="U67" s="150">
        <v>9804</v>
      </c>
      <c r="V67" s="113"/>
      <c r="W67" s="150">
        <v>9804</v>
      </c>
      <c r="X67" s="150"/>
      <c r="Y67" s="113"/>
      <c r="Z67" s="113"/>
      <c r="AA67" s="248">
        <v>6854</v>
      </c>
      <c r="AB67" s="113"/>
      <c r="AC67" s="191">
        <v>500</v>
      </c>
      <c r="AD67" s="113"/>
      <c r="AE67" s="149">
        <v>0</v>
      </c>
    </row>
    <row r="68" spans="1:33" x14ac:dyDescent="0.3">
      <c r="A68" s="113" t="s">
        <v>1491</v>
      </c>
      <c r="B68" s="113"/>
      <c r="C68" s="113" t="s">
        <v>1367</v>
      </c>
      <c r="D68" s="113"/>
      <c r="E68" s="150"/>
      <c r="F68" s="113"/>
      <c r="G68" s="150"/>
      <c r="H68" s="113"/>
      <c r="I68" s="150"/>
      <c r="J68" s="113"/>
      <c r="K68" s="150"/>
      <c r="L68" s="113"/>
      <c r="M68" s="150"/>
      <c r="N68" s="150"/>
      <c r="O68" s="147"/>
      <c r="P68" s="113"/>
      <c r="Q68" s="150"/>
      <c r="R68" s="113"/>
      <c r="S68" s="150"/>
      <c r="T68" s="113"/>
      <c r="U68" s="150"/>
      <c r="V68" s="113"/>
      <c r="W68" s="150"/>
      <c r="X68" s="150"/>
      <c r="Y68" s="155">
        <v>4102</v>
      </c>
      <c r="Z68" s="113"/>
      <c r="AA68" s="248">
        <v>2950</v>
      </c>
      <c r="AB68" s="113"/>
      <c r="AC68" s="191"/>
      <c r="AD68" s="113"/>
      <c r="AE68" s="149"/>
    </row>
    <row r="69" spans="1:33" x14ac:dyDescent="0.3">
      <c r="A69" s="113" t="s">
        <v>1368</v>
      </c>
      <c r="B69" s="113"/>
      <c r="C69" s="113" t="s">
        <v>1367</v>
      </c>
      <c r="D69" s="113"/>
      <c r="E69" s="150"/>
      <c r="F69" s="113"/>
      <c r="G69" s="150"/>
      <c r="H69" s="113"/>
      <c r="I69" s="150"/>
      <c r="J69" s="113"/>
      <c r="K69" s="150"/>
      <c r="L69" s="113"/>
      <c r="M69" s="150"/>
      <c r="N69" s="150"/>
      <c r="O69" s="147"/>
      <c r="P69" s="113"/>
      <c r="Q69" s="150"/>
      <c r="R69" s="113"/>
      <c r="S69" s="150"/>
      <c r="T69" s="113"/>
      <c r="U69" s="150"/>
      <c r="V69" s="113"/>
      <c r="W69" s="150"/>
      <c r="X69" s="150"/>
      <c r="Y69" s="156">
        <v>5702</v>
      </c>
      <c r="Z69" s="113"/>
      <c r="AA69" s="248">
        <v>0</v>
      </c>
      <c r="AB69" s="113"/>
      <c r="AC69" s="191">
        <v>5000</v>
      </c>
      <c r="AD69" s="113"/>
      <c r="AE69" s="149">
        <v>0</v>
      </c>
    </row>
    <row r="70" spans="1:33" x14ac:dyDescent="0.3">
      <c r="A70" s="113" t="s">
        <v>46</v>
      </c>
      <c r="B70" s="113"/>
      <c r="C70" s="113" t="s">
        <v>47</v>
      </c>
      <c r="D70" s="113"/>
      <c r="E70" s="150">
        <v>1745.95</v>
      </c>
      <c r="F70" s="113"/>
      <c r="G70" s="150">
        <v>3510.72</v>
      </c>
      <c r="H70" s="113"/>
      <c r="I70" s="150">
        <v>1094.22</v>
      </c>
      <c r="J70" s="113"/>
      <c r="K70" s="150">
        <v>1708</v>
      </c>
      <c r="L70" s="113"/>
      <c r="M70" s="150">
        <v>3877</v>
      </c>
      <c r="N70" s="150">
        <v>15437</v>
      </c>
      <c r="O70" s="147">
        <v>2170.4899999999998</v>
      </c>
      <c r="P70" s="113"/>
      <c r="Q70" s="150">
        <v>2366</v>
      </c>
      <c r="R70" s="113"/>
      <c r="S70" s="150">
        <v>1871.5</v>
      </c>
      <c r="T70" s="113"/>
      <c r="U70" s="150">
        <v>2089.94</v>
      </c>
      <c r="V70" s="113"/>
      <c r="W70" s="150">
        <v>184.99</v>
      </c>
      <c r="X70" s="150"/>
      <c r="Y70" s="149">
        <v>200</v>
      </c>
      <c r="Z70" s="113"/>
      <c r="AA70" s="248">
        <v>0</v>
      </c>
      <c r="AB70" s="113"/>
      <c r="AC70" s="191"/>
      <c r="AD70" s="113"/>
      <c r="AE70" s="149"/>
    </row>
    <row r="71" spans="1:33" x14ac:dyDescent="0.3">
      <c r="A71" s="113" t="s">
        <v>48</v>
      </c>
      <c r="B71" s="113"/>
      <c r="C71" s="113" t="s">
        <v>49</v>
      </c>
      <c r="D71" s="113"/>
      <c r="E71" s="150">
        <v>-30000</v>
      </c>
      <c r="F71" s="113"/>
      <c r="G71" s="150">
        <v>-60000</v>
      </c>
      <c r="H71" s="113"/>
      <c r="I71" s="150">
        <v>-70000</v>
      </c>
      <c r="J71" s="113"/>
      <c r="K71" s="150">
        <v>-50000</v>
      </c>
      <c r="L71" s="113"/>
      <c r="M71" s="150">
        <v>-50000</v>
      </c>
      <c r="N71" s="150">
        <v>12415</v>
      </c>
      <c r="O71" s="147">
        <v>-50000</v>
      </c>
      <c r="P71" s="113"/>
      <c r="Q71" s="150">
        <v>-250000</v>
      </c>
      <c r="R71" s="113"/>
      <c r="S71" s="150">
        <v>-250000</v>
      </c>
      <c r="T71" s="113"/>
      <c r="U71" s="150">
        <v>-85000</v>
      </c>
      <c r="V71" s="113"/>
      <c r="W71" s="150">
        <v>-75000</v>
      </c>
      <c r="X71" s="150"/>
      <c r="Y71" s="149">
        <v>-75000</v>
      </c>
      <c r="Z71" s="113"/>
      <c r="AA71" s="248">
        <v>-50000</v>
      </c>
      <c r="AB71" s="113"/>
      <c r="AC71" s="191">
        <v>-200000</v>
      </c>
      <c r="AD71" s="113"/>
      <c r="AE71" s="149"/>
    </row>
    <row r="72" spans="1:33" x14ac:dyDescent="0.3">
      <c r="A72" s="113" t="s">
        <v>50</v>
      </c>
      <c r="B72" s="113"/>
      <c r="C72" s="113" t="s">
        <v>51</v>
      </c>
      <c r="D72" s="113"/>
      <c r="E72" s="150">
        <v>-35000</v>
      </c>
      <c r="F72" s="113"/>
      <c r="G72" s="150">
        <v>-35000</v>
      </c>
      <c r="H72" s="113"/>
      <c r="I72" s="150">
        <v>-25000</v>
      </c>
      <c r="J72" s="113"/>
      <c r="K72" s="150">
        <v>-50000</v>
      </c>
      <c r="L72" s="113"/>
      <c r="M72" s="150">
        <v>-50000</v>
      </c>
      <c r="N72" s="150">
        <v>2000</v>
      </c>
      <c r="O72" s="147">
        <v>-60000</v>
      </c>
      <c r="P72" s="113"/>
      <c r="Q72" s="150">
        <v>-60000</v>
      </c>
      <c r="R72" s="113"/>
      <c r="S72" s="150">
        <v>-60000</v>
      </c>
      <c r="T72" s="113"/>
      <c r="U72" s="150">
        <v>-60000</v>
      </c>
      <c r="V72" s="113"/>
      <c r="W72" s="150">
        <v>-105000</v>
      </c>
      <c r="X72" s="150"/>
      <c r="Y72" s="149">
        <v>-107500</v>
      </c>
      <c r="Z72" s="113"/>
      <c r="AA72" s="248">
        <v>-143000</v>
      </c>
      <c r="AB72" s="113"/>
      <c r="AC72" s="191">
        <v>-145000</v>
      </c>
      <c r="AD72" s="113"/>
      <c r="AE72" s="149"/>
    </row>
    <row r="73" spans="1:33" x14ac:dyDescent="0.3">
      <c r="A73" s="113" t="s">
        <v>600</v>
      </c>
      <c r="B73" s="113"/>
      <c r="C73" s="113" t="s">
        <v>52</v>
      </c>
      <c r="D73" s="113"/>
      <c r="E73" s="157">
        <v>-30000</v>
      </c>
      <c r="F73" s="113"/>
      <c r="G73" s="157">
        <v>-35000</v>
      </c>
      <c r="H73" s="113"/>
      <c r="I73" s="157">
        <v>-20000</v>
      </c>
      <c r="J73" s="113"/>
      <c r="K73" s="157">
        <v>-50000</v>
      </c>
      <c r="L73" s="113"/>
      <c r="M73" s="157">
        <v>-25000</v>
      </c>
      <c r="N73" s="150">
        <v>1000</v>
      </c>
      <c r="O73" s="158">
        <v>-30000</v>
      </c>
      <c r="P73" s="113"/>
      <c r="Q73" s="157">
        <v>-25000</v>
      </c>
      <c r="R73" s="113"/>
      <c r="S73" s="157">
        <v>-25000</v>
      </c>
      <c r="T73" s="113"/>
      <c r="U73" s="157">
        <v>-35000</v>
      </c>
      <c r="V73" s="113"/>
      <c r="W73" s="157">
        <v>-35000</v>
      </c>
      <c r="X73" s="154"/>
      <c r="Y73" s="149">
        <v>-1000</v>
      </c>
      <c r="Z73" s="113"/>
      <c r="AA73" s="249">
        <v>-42500</v>
      </c>
      <c r="AB73" s="113"/>
      <c r="AC73" s="239">
        <v>-80000</v>
      </c>
      <c r="AD73" s="113"/>
      <c r="AE73" s="149"/>
    </row>
    <row r="74" spans="1:33" x14ac:dyDescent="0.3">
      <c r="A74" s="113"/>
      <c r="B74" s="113"/>
      <c r="C74" s="113" t="s">
        <v>394</v>
      </c>
      <c r="D74" s="113"/>
      <c r="E74" s="157">
        <f>SUM(E10:E73)</f>
        <v>1308996.3800000004</v>
      </c>
      <c r="F74" s="113"/>
      <c r="G74" s="157">
        <f>SUM(G10:G73)</f>
        <v>1315942.6299999997</v>
      </c>
      <c r="H74" s="113"/>
      <c r="I74" s="157">
        <f>SUM(I10:I73)</f>
        <v>1486703.2799999998</v>
      </c>
      <c r="J74" s="113"/>
      <c r="K74" s="159">
        <f>SUM(K10:K73)</f>
        <v>1789853.6999999997</v>
      </c>
      <c r="L74" s="113"/>
      <c r="M74" s="157">
        <f>SUM(M10:M73)</f>
        <v>1855115.6700000002</v>
      </c>
      <c r="N74" s="150">
        <v>1000</v>
      </c>
      <c r="O74" s="160">
        <f>SUM(O9:O73)</f>
        <v>1777428.06</v>
      </c>
      <c r="P74" s="113"/>
      <c r="Q74" s="157">
        <f>SUM(Q10:Q73)</f>
        <v>1594912.4800000002</v>
      </c>
      <c r="R74" s="113"/>
      <c r="S74" s="157">
        <f>SUM(S9:S73)</f>
        <v>1741554.88</v>
      </c>
      <c r="T74" s="113"/>
      <c r="U74" s="157">
        <f>SUM(U9:U73)</f>
        <v>2067014.0100000002</v>
      </c>
      <c r="V74" s="113"/>
      <c r="W74" s="157">
        <f>SUM(W9:W70)</f>
        <v>2403600.7799999998</v>
      </c>
      <c r="X74" s="154"/>
      <c r="Y74" s="161">
        <f>SUM(Y9:Y73)</f>
        <v>2161261.9700000007</v>
      </c>
      <c r="Z74" s="113"/>
      <c r="AA74" s="250">
        <f>SUM(AA10:AA73)</f>
        <v>2094099.3899999997</v>
      </c>
      <c r="AB74" s="113"/>
      <c r="AC74" s="261">
        <v>1934497.21</v>
      </c>
      <c r="AD74" s="113"/>
      <c r="AE74" s="161">
        <f>SUM(AE10:AE73)</f>
        <v>2216034.52</v>
      </c>
      <c r="AG74" s="149">
        <f>SUM(AE10:AE73)</f>
        <v>2216034.52</v>
      </c>
    </row>
    <row r="75" spans="1:33" x14ac:dyDescent="0.3">
      <c r="A75" s="113"/>
      <c r="B75" s="113"/>
      <c r="C75" s="113"/>
      <c r="D75" s="113"/>
      <c r="E75" s="154"/>
      <c r="F75" s="113"/>
      <c r="G75" s="154"/>
      <c r="H75" s="113"/>
      <c r="I75" s="154"/>
      <c r="J75" s="113"/>
      <c r="K75" s="159"/>
      <c r="L75" s="113"/>
      <c r="M75" s="154"/>
      <c r="N75" s="150"/>
      <c r="O75" s="162"/>
      <c r="P75" s="113"/>
      <c r="Q75" s="154"/>
      <c r="R75" s="113"/>
      <c r="S75" s="154"/>
      <c r="T75" s="113"/>
      <c r="U75" s="154"/>
      <c r="V75" s="113"/>
      <c r="W75" s="154"/>
      <c r="X75" s="154"/>
      <c r="Y75" s="149"/>
      <c r="Z75" s="113"/>
      <c r="AA75" s="251"/>
      <c r="AB75" s="113"/>
      <c r="AC75" s="223"/>
      <c r="AD75" s="113"/>
      <c r="AE75" s="149"/>
    </row>
    <row r="76" spans="1:33" s="3" customFormat="1" x14ac:dyDescent="0.3">
      <c r="A76" s="112"/>
      <c r="B76" s="112"/>
      <c r="C76" s="112" t="s">
        <v>395</v>
      </c>
      <c r="D76" s="112"/>
      <c r="E76" s="163">
        <f>E74+E8</f>
        <v>2933224.6300000004</v>
      </c>
      <c r="F76" s="112"/>
      <c r="G76" s="163">
        <f>G74+G8</f>
        <v>2814823.43</v>
      </c>
      <c r="H76" s="112"/>
      <c r="I76" s="163">
        <f>I74+I8</f>
        <v>2769828.91</v>
      </c>
      <c r="J76" s="112"/>
      <c r="K76" s="164">
        <f>K74+K8</f>
        <v>2860800.5199999996</v>
      </c>
      <c r="L76" s="112"/>
      <c r="M76" s="163">
        <f>M74+M8</f>
        <v>3136724.6599999992</v>
      </c>
      <c r="N76" s="150">
        <v>-50000</v>
      </c>
      <c r="O76" s="165">
        <f>O74+O8</f>
        <v>3224070.89</v>
      </c>
      <c r="P76" s="112"/>
      <c r="Q76" s="163">
        <f>Q74+Q8</f>
        <v>3263919.0600000005</v>
      </c>
      <c r="R76" s="112"/>
      <c r="S76" s="163">
        <f>S74+S8</f>
        <v>3410561.4600000004</v>
      </c>
      <c r="T76" s="112"/>
      <c r="U76" s="220">
        <f>U74+U8</f>
        <v>3854831.0100000002</v>
      </c>
      <c r="V76" s="221"/>
      <c r="W76" s="220">
        <f>W74+W8</f>
        <v>4421473.7799999993</v>
      </c>
      <c r="X76" s="220"/>
      <c r="Y76" s="221">
        <f>SUM(Y74+Y8)</f>
        <v>4410764.9700000007</v>
      </c>
      <c r="Z76" s="221"/>
      <c r="AA76" s="252">
        <f>SUM(AA8+AA74)</f>
        <v>4518590.3899999997</v>
      </c>
      <c r="AB76" s="221"/>
      <c r="AC76" s="222">
        <v>3701199.49</v>
      </c>
      <c r="AD76" s="112"/>
      <c r="AE76" s="240">
        <f>SUM(AE8+AE74)</f>
        <v>3783754.0100000002</v>
      </c>
      <c r="AG76" s="232">
        <f>SUM(AG8+AE74)</f>
        <v>3588040.8300000005</v>
      </c>
    </row>
    <row r="77" spans="1:33" x14ac:dyDescent="0.3">
      <c r="A77" s="113"/>
      <c r="B77" s="113"/>
      <c r="C77" s="113"/>
      <c r="D77" s="113"/>
      <c r="E77" s="113"/>
      <c r="F77" s="113"/>
      <c r="G77" s="113"/>
      <c r="H77" s="113"/>
      <c r="I77" s="113"/>
      <c r="J77" s="113"/>
      <c r="K77" s="166"/>
      <c r="L77" s="113"/>
      <c r="M77" s="113"/>
      <c r="N77" s="150">
        <v>-50000</v>
      </c>
      <c r="O77" s="116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248"/>
      <c r="AB77" s="113"/>
      <c r="AC77" s="191"/>
      <c r="AD77" s="113"/>
      <c r="AE77" s="149"/>
    </row>
    <row r="78" spans="1:33" x14ac:dyDescent="0.3">
      <c r="A78" s="113" t="s">
        <v>53</v>
      </c>
      <c r="B78" s="113"/>
      <c r="C78" s="113" t="s">
        <v>1128</v>
      </c>
      <c r="D78" s="113"/>
      <c r="E78" s="150">
        <v>4250</v>
      </c>
      <c r="F78" s="113"/>
      <c r="G78" s="150">
        <v>4030</v>
      </c>
      <c r="H78" s="113"/>
      <c r="I78" s="150">
        <v>3500</v>
      </c>
      <c r="J78" s="113"/>
      <c r="K78" s="150">
        <v>3530</v>
      </c>
      <c r="L78" s="113" t="s">
        <v>580</v>
      </c>
      <c r="M78" s="150">
        <v>3530</v>
      </c>
      <c r="N78" s="157"/>
      <c r="O78" s="147">
        <v>3650</v>
      </c>
      <c r="P78" s="113" t="s">
        <v>580</v>
      </c>
      <c r="Q78" s="150">
        <v>3000</v>
      </c>
      <c r="R78" s="113"/>
      <c r="S78" s="150">
        <v>2260</v>
      </c>
      <c r="T78" s="113" t="s">
        <v>580</v>
      </c>
      <c r="U78" s="150">
        <v>3452.24</v>
      </c>
      <c r="V78" s="113"/>
      <c r="W78" s="150">
        <v>3764.77</v>
      </c>
      <c r="X78" s="150"/>
      <c r="Y78" s="152">
        <v>500</v>
      </c>
      <c r="Z78" s="113"/>
      <c r="AA78" s="248">
        <v>1150</v>
      </c>
      <c r="AB78" s="113"/>
      <c r="AC78" s="191">
        <v>1500</v>
      </c>
      <c r="AD78" s="113"/>
      <c r="AE78" s="149">
        <v>0</v>
      </c>
    </row>
    <row r="79" spans="1:33" x14ac:dyDescent="0.3">
      <c r="A79" s="113" t="s">
        <v>54</v>
      </c>
      <c r="B79" s="113"/>
      <c r="C79" s="113" t="s">
        <v>1129</v>
      </c>
      <c r="D79" s="113"/>
      <c r="E79" s="150">
        <v>1320.39</v>
      </c>
      <c r="F79" s="113"/>
      <c r="G79" s="150">
        <v>1288.6500000000001</v>
      </c>
      <c r="H79" s="113"/>
      <c r="I79" s="150">
        <v>1185.73</v>
      </c>
      <c r="J79" s="113"/>
      <c r="K79" s="150">
        <v>1187.0899999999999</v>
      </c>
      <c r="L79" s="113" t="s">
        <v>580</v>
      </c>
      <c r="M79" s="150">
        <v>1253.57</v>
      </c>
      <c r="N79" s="113"/>
      <c r="O79" s="147">
        <v>1275.26</v>
      </c>
      <c r="P79" s="113" t="s">
        <v>580</v>
      </c>
      <c r="Q79" s="150">
        <v>950</v>
      </c>
      <c r="R79" s="113"/>
      <c r="S79" s="150">
        <v>319.69</v>
      </c>
      <c r="T79" s="113" t="s">
        <v>580</v>
      </c>
      <c r="U79" s="150">
        <v>270.01</v>
      </c>
      <c r="V79" s="113"/>
      <c r="W79" s="150">
        <v>112.03</v>
      </c>
      <c r="X79" s="150"/>
      <c r="Y79" s="149">
        <v>114.73</v>
      </c>
      <c r="Z79" s="113"/>
      <c r="AA79" s="248">
        <v>140.57</v>
      </c>
      <c r="AB79" s="113"/>
      <c r="AC79" s="191">
        <v>200</v>
      </c>
      <c r="AD79" s="113"/>
      <c r="AE79" s="149">
        <v>0</v>
      </c>
    </row>
    <row r="80" spans="1:33" x14ac:dyDescent="0.3">
      <c r="A80" s="113" t="s">
        <v>1372</v>
      </c>
      <c r="B80" s="113"/>
      <c r="C80" s="113" t="s">
        <v>1371</v>
      </c>
      <c r="D80" s="113"/>
      <c r="E80" s="150"/>
      <c r="F80" s="113"/>
      <c r="G80" s="150"/>
      <c r="H80" s="113"/>
      <c r="I80" s="150"/>
      <c r="J80" s="113"/>
      <c r="K80" s="150"/>
      <c r="L80" s="113"/>
      <c r="M80" s="150"/>
      <c r="N80" s="113"/>
      <c r="O80" s="147"/>
      <c r="P80" s="113"/>
      <c r="Q80" s="150"/>
      <c r="R80" s="113"/>
      <c r="S80" s="150"/>
      <c r="T80" s="113"/>
      <c r="U80" s="150"/>
      <c r="V80" s="113"/>
      <c r="W80" s="150"/>
      <c r="X80" s="150"/>
      <c r="Y80" s="149">
        <v>200</v>
      </c>
      <c r="Z80" s="113"/>
      <c r="AA80" s="248">
        <v>665</v>
      </c>
      <c r="AB80" s="113"/>
      <c r="AC80" s="191">
        <v>750</v>
      </c>
      <c r="AD80" s="113"/>
      <c r="AE80" s="149">
        <v>0</v>
      </c>
    </row>
    <row r="81" spans="1:33" x14ac:dyDescent="0.3">
      <c r="A81" s="113" t="s">
        <v>659</v>
      </c>
      <c r="B81" s="113"/>
      <c r="C81" s="113" t="s">
        <v>660</v>
      </c>
      <c r="D81" s="113"/>
      <c r="E81" s="150"/>
      <c r="F81" s="113"/>
      <c r="G81" s="150"/>
      <c r="H81" s="113"/>
      <c r="I81" s="150"/>
      <c r="J81" s="113"/>
      <c r="K81" s="150"/>
      <c r="L81" s="113"/>
      <c r="M81" s="150"/>
      <c r="N81" s="113"/>
      <c r="O81" s="147"/>
      <c r="P81" s="113"/>
      <c r="Q81" s="150"/>
      <c r="R81" s="113"/>
      <c r="S81" s="150">
        <v>1315</v>
      </c>
      <c r="T81" s="113"/>
      <c r="U81" s="150">
        <v>1050</v>
      </c>
      <c r="V81" s="113"/>
      <c r="W81" s="150">
        <v>971.2</v>
      </c>
      <c r="X81" s="150"/>
      <c r="Y81" s="149">
        <v>2572.5</v>
      </c>
      <c r="Z81" s="113"/>
      <c r="AA81" s="248">
        <v>200</v>
      </c>
      <c r="AB81" s="113"/>
      <c r="AC81" s="191">
        <v>2500</v>
      </c>
      <c r="AD81" s="113"/>
      <c r="AE81" s="149">
        <v>85</v>
      </c>
    </row>
    <row r="82" spans="1:33" x14ac:dyDescent="0.3">
      <c r="A82" s="113" t="s">
        <v>1373</v>
      </c>
      <c r="B82" s="113"/>
      <c r="C82" s="113" t="s">
        <v>1374</v>
      </c>
      <c r="D82" s="113"/>
      <c r="E82" s="150"/>
      <c r="F82" s="113"/>
      <c r="G82" s="150"/>
      <c r="H82" s="113"/>
      <c r="I82" s="150"/>
      <c r="J82" s="113"/>
      <c r="K82" s="150"/>
      <c r="L82" s="113"/>
      <c r="M82" s="150"/>
      <c r="N82" s="113"/>
      <c r="O82" s="147"/>
      <c r="P82" s="113"/>
      <c r="Q82" s="150"/>
      <c r="R82" s="113"/>
      <c r="S82" s="150"/>
      <c r="T82" s="113"/>
      <c r="U82" s="150"/>
      <c r="V82" s="113"/>
      <c r="W82" s="150"/>
      <c r="X82" s="150"/>
      <c r="Y82" s="149">
        <v>1263.78</v>
      </c>
      <c r="Z82" s="113"/>
      <c r="AA82" s="248">
        <v>984.51</v>
      </c>
      <c r="AB82" s="113"/>
      <c r="AC82" s="191">
        <v>1500</v>
      </c>
      <c r="AD82" s="113"/>
      <c r="AE82" s="149">
        <v>0</v>
      </c>
    </row>
    <row r="83" spans="1:33" x14ac:dyDescent="0.3">
      <c r="A83" s="113" t="s">
        <v>55</v>
      </c>
      <c r="B83" s="113"/>
      <c r="C83" s="113" t="s">
        <v>56</v>
      </c>
      <c r="D83" s="113"/>
      <c r="E83" s="150">
        <v>9607.5</v>
      </c>
      <c r="F83" s="113"/>
      <c r="G83" s="150">
        <v>9750</v>
      </c>
      <c r="H83" s="113"/>
      <c r="I83" s="150">
        <v>11316.67</v>
      </c>
      <c r="J83" s="113"/>
      <c r="K83" s="150">
        <v>9105</v>
      </c>
      <c r="L83" s="113" t="s">
        <v>580</v>
      </c>
      <c r="M83" s="150">
        <v>9195</v>
      </c>
      <c r="N83" s="113"/>
      <c r="O83" s="147">
        <v>9465</v>
      </c>
      <c r="P83" s="113" t="s">
        <v>580</v>
      </c>
      <c r="Q83" s="150">
        <v>9475</v>
      </c>
      <c r="R83" s="113"/>
      <c r="S83" s="150">
        <v>9475.01</v>
      </c>
      <c r="T83" s="113" t="s">
        <v>580</v>
      </c>
      <c r="U83" s="150">
        <v>15900</v>
      </c>
      <c r="V83" s="113"/>
      <c r="W83" s="150">
        <v>16200</v>
      </c>
      <c r="X83" s="150"/>
      <c r="Y83" s="149">
        <v>16350</v>
      </c>
      <c r="Z83" s="113"/>
      <c r="AA83" s="248">
        <v>16450</v>
      </c>
      <c r="AB83" s="113"/>
      <c r="AC83" s="191">
        <v>17100</v>
      </c>
      <c r="AD83" s="113"/>
      <c r="AE83" s="149">
        <v>14275</v>
      </c>
      <c r="AG83" s="149">
        <v>17730</v>
      </c>
    </row>
    <row r="84" spans="1:33" x14ac:dyDescent="0.3">
      <c r="A84" s="113" t="s">
        <v>57</v>
      </c>
      <c r="B84" s="113"/>
      <c r="C84" s="113" t="s">
        <v>58</v>
      </c>
      <c r="D84" s="113"/>
      <c r="E84" s="150">
        <v>97.5</v>
      </c>
      <c r="F84" s="113"/>
      <c r="G84" s="150">
        <v>337.5</v>
      </c>
      <c r="H84" s="113"/>
      <c r="I84" s="150">
        <v>431.25</v>
      </c>
      <c r="J84" s="113"/>
      <c r="K84" s="150">
        <v>75</v>
      </c>
      <c r="L84" s="113" t="s">
        <v>580</v>
      </c>
      <c r="M84" s="150">
        <v>150</v>
      </c>
      <c r="N84" s="113"/>
      <c r="O84" s="147">
        <v>187.5</v>
      </c>
      <c r="P84" s="113" t="s">
        <v>580</v>
      </c>
      <c r="Q84" s="150">
        <v>200</v>
      </c>
      <c r="R84" s="113"/>
      <c r="S84" s="150">
        <v>42.5</v>
      </c>
      <c r="T84" s="113" t="s">
        <v>580</v>
      </c>
      <c r="U84" s="150">
        <v>357.5</v>
      </c>
      <c r="V84" s="113"/>
      <c r="W84" s="150">
        <v>110</v>
      </c>
      <c r="X84" s="150"/>
      <c r="Y84" s="149">
        <v>0</v>
      </c>
      <c r="Z84" s="113"/>
      <c r="AA84" s="248">
        <v>247.5</v>
      </c>
      <c r="AB84" s="113"/>
      <c r="AC84" s="191">
        <v>330</v>
      </c>
      <c r="AD84" s="113"/>
      <c r="AE84" s="149">
        <v>880</v>
      </c>
      <c r="AG84" s="149">
        <v>550</v>
      </c>
    </row>
    <row r="85" spans="1:33" x14ac:dyDescent="0.3">
      <c r="A85" s="113" t="s">
        <v>59</v>
      </c>
      <c r="B85" s="113"/>
      <c r="C85" s="113" t="s">
        <v>60</v>
      </c>
      <c r="D85" s="113"/>
      <c r="E85" s="150">
        <v>4845.28</v>
      </c>
      <c r="F85" s="113"/>
      <c r="G85" s="150">
        <v>3046.5</v>
      </c>
      <c r="H85" s="113"/>
      <c r="I85" s="150">
        <v>6171.43</v>
      </c>
      <c r="J85" s="113"/>
      <c r="K85" s="150">
        <v>3463.34</v>
      </c>
      <c r="L85" s="113" t="s">
        <v>580</v>
      </c>
      <c r="M85" s="150">
        <v>3364.88</v>
      </c>
      <c r="N85" s="113"/>
      <c r="O85" s="147">
        <v>3857.34</v>
      </c>
      <c r="P85" s="113" t="s">
        <v>580</v>
      </c>
      <c r="Q85" s="150">
        <v>3075</v>
      </c>
      <c r="R85" s="113"/>
      <c r="S85" s="150">
        <v>3266.73</v>
      </c>
      <c r="T85" s="113" t="s">
        <v>580</v>
      </c>
      <c r="U85" s="150">
        <v>3731.26</v>
      </c>
      <c r="V85" s="113"/>
      <c r="W85" s="150">
        <v>3617.33</v>
      </c>
      <c r="X85" s="150"/>
      <c r="Y85" s="149">
        <v>3812.34</v>
      </c>
      <c r="Z85" s="113"/>
      <c r="AA85" s="248">
        <v>3870.37</v>
      </c>
      <c r="AB85" s="113"/>
      <c r="AC85" s="191">
        <v>7500</v>
      </c>
      <c r="AD85" s="113"/>
      <c r="AE85" s="149">
        <v>3194.89</v>
      </c>
      <c r="AG85" s="149">
        <v>4450</v>
      </c>
    </row>
    <row r="86" spans="1:33" x14ac:dyDescent="0.3">
      <c r="A86" s="113" t="s">
        <v>61</v>
      </c>
      <c r="B86" s="113"/>
      <c r="C86" s="113" t="s">
        <v>62</v>
      </c>
      <c r="D86" s="113"/>
      <c r="E86" s="150">
        <v>21.92</v>
      </c>
      <c r="F86" s="113"/>
      <c r="G86" s="150">
        <v>71.38</v>
      </c>
      <c r="H86" s="113"/>
      <c r="I86" s="150">
        <v>105.33</v>
      </c>
      <c r="J86" s="113"/>
      <c r="K86" s="150">
        <v>14.86</v>
      </c>
      <c r="L86" s="113" t="s">
        <v>580</v>
      </c>
      <c r="M86" s="150">
        <v>35.42</v>
      </c>
      <c r="N86" s="113"/>
      <c r="O86" s="147">
        <v>50.86</v>
      </c>
      <c r="P86" s="113" t="s">
        <v>580</v>
      </c>
      <c r="Q86" s="150">
        <v>75</v>
      </c>
      <c r="R86" s="113"/>
      <c r="S86" s="150">
        <v>11.7</v>
      </c>
      <c r="T86" s="113" t="s">
        <v>580</v>
      </c>
      <c r="U86" s="150">
        <v>91.03</v>
      </c>
      <c r="V86" s="113"/>
      <c r="W86" s="150">
        <v>28.92</v>
      </c>
      <c r="X86" s="150"/>
      <c r="Y86" s="149">
        <v>0</v>
      </c>
      <c r="Z86" s="113"/>
      <c r="AA86" s="248">
        <v>59.63</v>
      </c>
      <c r="AB86" s="113"/>
      <c r="AC86" s="191">
        <v>100</v>
      </c>
      <c r="AD86" s="113"/>
      <c r="AE86" s="149">
        <v>222.7</v>
      </c>
      <c r="AG86" s="149">
        <v>250</v>
      </c>
    </row>
    <row r="87" spans="1:33" x14ac:dyDescent="0.3">
      <c r="A87" s="113" t="s">
        <v>1352</v>
      </c>
      <c r="B87" s="113"/>
      <c r="C87" s="113" t="s">
        <v>1130</v>
      </c>
      <c r="D87" s="113"/>
      <c r="E87" s="150"/>
      <c r="F87" s="113"/>
      <c r="G87" s="150"/>
      <c r="H87" s="113"/>
      <c r="I87" s="150"/>
      <c r="J87" s="113"/>
      <c r="K87" s="150"/>
      <c r="L87" s="113"/>
      <c r="M87" s="150"/>
      <c r="N87" s="113"/>
      <c r="O87" s="147"/>
      <c r="P87" s="113"/>
      <c r="Q87" s="150"/>
      <c r="R87" s="113"/>
      <c r="S87" s="150"/>
      <c r="T87" s="113"/>
      <c r="U87" s="150">
        <v>46.78</v>
      </c>
      <c r="V87" s="113"/>
      <c r="W87" s="150">
        <v>984.64</v>
      </c>
      <c r="X87" s="150"/>
      <c r="Y87" s="149">
        <v>3561.31</v>
      </c>
      <c r="Z87" s="113"/>
      <c r="AA87" s="248">
        <v>4134.6000000000004</v>
      </c>
      <c r="AB87" s="113"/>
      <c r="AC87" s="191">
        <v>5000</v>
      </c>
      <c r="AD87" s="113"/>
      <c r="AE87" s="149">
        <v>3151</v>
      </c>
      <c r="AG87" s="149">
        <v>5000</v>
      </c>
    </row>
    <row r="88" spans="1:33" x14ac:dyDescent="0.3">
      <c r="A88" s="113" t="s">
        <v>1351</v>
      </c>
      <c r="B88" s="113"/>
      <c r="C88" s="113" t="s">
        <v>1131</v>
      </c>
      <c r="D88" s="113"/>
      <c r="E88" s="150"/>
      <c r="F88" s="113"/>
      <c r="G88" s="150"/>
      <c r="H88" s="113"/>
      <c r="I88" s="150"/>
      <c r="J88" s="113"/>
      <c r="K88" s="150"/>
      <c r="L88" s="113"/>
      <c r="M88" s="150"/>
      <c r="N88" s="113"/>
      <c r="O88" s="147"/>
      <c r="P88" s="113"/>
      <c r="Q88" s="150"/>
      <c r="R88" s="113"/>
      <c r="S88" s="150"/>
      <c r="T88" s="113"/>
      <c r="U88" s="150">
        <v>2500</v>
      </c>
      <c r="V88" s="113"/>
      <c r="W88" s="150">
        <v>3400</v>
      </c>
      <c r="X88" s="150"/>
      <c r="Y88" s="149"/>
      <c r="Z88" s="113"/>
      <c r="AA88" s="248">
        <v>3000</v>
      </c>
      <c r="AB88" s="113"/>
      <c r="AC88" s="191"/>
      <c r="AD88" s="113"/>
      <c r="AE88" s="149"/>
    </row>
    <row r="89" spans="1:33" x14ac:dyDescent="0.3">
      <c r="A89" s="113" t="s">
        <v>586</v>
      </c>
      <c r="B89" s="113"/>
      <c r="C89" s="113" t="s">
        <v>587</v>
      </c>
      <c r="D89" s="113"/>
      <c r="E89" s="150"/>
      <c r="F89" s="113"/>
      <c r="G89" s="150"/>
      <c r="H89" s="113"/>
      <c r="I89" s="150"/>
      <c r="J89" s="113"/>
      <c r="K89" s="150">
        <v>90</v>
      </c>
      <c r="L89" s="113" t="s">
        <v>581</v>
      </c>
      <c r="M89" s="150">
        <v>0</v>
      </c>
      <c r="N89" s="113"/>
      <c r="O89" s="147">
        <v>0</v>
      </c>
      <c r="P89" s="113" t="s">
        <v>581</v>
      </c>
      <c r="Q89" s="150">
        <v>0</v>
      </c>
      <c r="R89" s="113"/>
      <c r="S89" s="150">
        <v>0</v>
      </c>
      <c r="T89" s="113" t="s">
        <v>581</v>
      </c>
      <c r="U89" s="150">
        <v>0</v>
      </c>
      <c r="V89" s="113"/>
      <c r="W89" s="150">
        <v>0</v>
      </c>
      <c r="X89" s="150"/>
      <c r="Y89" s="149">
        <v>0</v>
      </c>
      <c r="Z89" s="113"/>
      <c r="AA89" s="248">
        <v>0</v>
      </c>
      <c r="AB89" s="113"/>
      <c r="AC89" s="191"/>
      <c r="AD89" s="113"/>
      <c r="AE89" s="149"/>
    </row>
    <row r="90" spans="1:33" x14ac:dyDescent="0.3">
      <c r="A90" s="113" t="s">
        <v>63</v>
      </c>
      <c r="B90" s="113"/>
      <c r="C90" s="113" t="s">
        <v>64</v>
      </c>
      <c r="D90" s="113"/>
      <c r="E90" s="150">
        <v>702.02</v>
      </c>
      <c r="F90" s="113"/>
      <c r="G90" s="150">
        <v>477.96</v>
      </c>
      <c r="H90" s="113"/>
      <c r="I90" s="150">
        <v>751.2</v>
      </c>
      <c r="J90" s="113"/>
      <c r="K90" s="150">
        <v>362.84</v>
      </c>
      <c r="L90" s="113" t="s">
        <v>581</v>
      </c>
      <c r="M90" s="150">
        <v>458.17</v>
      </c>
      <c r="N90" s="113"/>
      <c r="O90" s="147">
        <v>549.42999999999995</v>
      </c>
      <c r="P90" s="113" t="s">
        <v>581</v>
      </c>
      <c r="Q90" s="150">
        <v>500</v>
      </c>
      <c r="R90" s="113"/>
      <c r="S90" s="150">
        <v>399.39</v>
      </c>
      <c r="T90" s="113" t="s">
        <v>581</v>
      </c>
      <c r="U90" s="150">
        <v>446.44</v>
      </c>
      <c r="V90" s="113"/>
      <c r="W90" s="150">
        <v>373.98</v>
      </c>
      <c r="X90" s="150"/>
      <c r="Y90" s="149">
        <v>210.61</v>
      </c>
      <c r="Z90" s="113"/>
      <c r="AA90" s="248">
        <v>322.83</v>
      </c>
      <c r="AB90" s="113"/>
      <c r="AC90" s="191">
        <v>500</v>
      </c>
      <c r="AD90" s="113"/>
      <c r="AE90" s="149">
        <v>151.62</v>
      </c>
      <c r="AG90" s="149">
        <v>500</v>
      </c>
    </row>
    <row r="91" spans="1:33" x14ac:dyDescent="0.3">
      <c r="A91" s="113" t="s">
        <v>410</v>
      </c>
      <c r="B91" s="113"/>
      <c r="C91" s="113" t="s">
        <v>411</v>
      </c>
      <c r="D91" s="113"/>
      <c r="E91" s="150">
        <v>74.989999999999995</v>
      </c>
      <c r="F91" s="113"/>
      <c r="G91" s="150">
        <v>0</v>
      </c>
      <c r="H91" s="113"/>
      <c r="I91" s="150">
        <v>0</v>
      </c>
      <c r="J91" s="113"/>
      <c r="K91" s="150">
        <v>0</v>
      </c>
      <c r="L91" s="113"/>
      <c r="M91" s="150">
        <v>0</v>
      </c>
      <c r="N91" s="113"/>
      <c r="O91" s="147">
        <v>0</v>
      </c>
      <c r="P91" s="113"/>
      <c r="Q91" s="150">
        <v>0</v>
      </c>
      <c r="R91" s="113"/>
      <c r="S91" s="150">
        <v>0</v>
      </c>
      <c r="T91" s="113"/>
      <c r="U91" s="150">
        <v>0</v>
      </c>
      <c r="V91" s="113"/>
      <c r="W91" s="150">
        <v>0</v>
      </c>
      <c r="X91" s="150"/>
      <c r="Y91" s="149">
        <v>0</v>
      </c>
      <c r="Z91" s="113"/>
      <c r="AA91" s="248">
        <v>0</v>
      </c>
      <c r="AB91" s="113"/>
      <c r="AC91" s="191"/>
      <c r="AD91" s="113"/>
      <c r="AE91" s="149"/>
    </row>
    <row r="92" spans="1:33" x14ac:dyDescent="0.3">
      <c r="A92" s="113" t="s">
        <v>65</v>
      </c>
      <c r="B92" s="113"/>
      <c r="C92" s="113" t="s">
        <v>66</v>
      </c>
      <c r="D92" s="113"/>
      <c r="E92" s="150">
        <v>12197.5</v>
      </c>
      <c r="F92" s="113"/>
      <c r="G92" s="150">
        <v>12400</v>
      </c>
      <c r="H92" s="113"/>
      <c r="I92" s="150">
        <v>12860</v>
      </c>
      <c r="J92" s="113"/>
      <c r="K92" s="150">
        <v>12140.01</v>
      </c>
      <c r="L92" s="113" t="s">
        <v>580</v>
      </c>
      <c r="M92" s="150">
        <v>12259.99</v>
      </c>
      <c r="N92" s="113"/>
      <c r="O92" s="147">
        <v>11780</v>
      </c>
      <c r="P92" s="113" t="s">
        <v>580</v>
      </c>
      <c r="Q92" s="150">
        <v>12000</v>
      </c>
      <c r="R92" s="113"/>
      <c r="S92" s="150">
        <v>12000</v>
      </c>
      <c r="T92" s="113" t="s">
        <v>580</v>
      </c>
      <c r="U92" s="150">
        <v>12120</v>
      </c>
      <c r="V92" s="113"/>
      <c r="W92" s="150">
        <v>15600</v>
      </c>
      <c r="X92" s="150"/>
      <c r="Y92" s="149">
        <v>12600</v>
      </c>
      <c r="Z92" s="113"/>
      <c r="AA92" s="248">
        <v>12700</v>
      </c>
      <c r="AB92" s="113"/>
      <c r="AC92" s="191">
        <v>16200</v>
      </c>
      <c r="AD92" s="113"/>
      <c r="AE92" s="149">
        <v>11050</v>
      </c>
      <c r="AG92" s="149">
        <v>15000</v>
      </c>
    </row>
    <row r="93" spans="1:33" x14ac:dyDescent="0.3">
      <c r="A93" s="113" t="s">
        <v>67</v>
      </c>
      <c r="B93" s="113"/>
      <c r="C93" s="113" t="s">
        <v>857</v>
      </c>
      <c r="D93" s="113"/>
      <c r="E93" s="150">
        <v>464</v>
      </c>
      <c r="F93" s="113"/>
      <c r="G93" s="150">
        <v>945</v>
      </c>
      <c r="H93" s="113"/>
      <c r="I93" s="150">
        <v>1012.5</v>
      </c>
      <c r="J93" s="113"/>
      <c r="K93" s="150">
        <v>487.5</v>
      </c>
      <c r="L93" s="113" t="s">
        <v>580</v>
      </c>
      <c r="M93" s="150">
        <v>513.75</v>
      </c>
      <c r="N93" s="113"/>
      <c r="O93" s="147">
        <v>198.75</v>
      </c>
      <c r="P93" s="113" t="s">
        <v>580</v>
      </c>
      <c r="Q93" s="150">
        <v>500</v>
      </c>
      <c r="R93" s="113"/>
      <c r="S93" s="150">
        <v>500</v>
      </c>
      <c r="T93" s="113" t="s">
        <v>580</v>
      </c>
      <c r="U93" s="150">
        <v>88</v>
      </c>
      <c r="V93" s="113"/>
      <c r="W93" s="150">
        <v>341</v>
      </c>
      <c r="X93" s="150"/>
      <c r="Y93" s="149">
        <v>110</v>
      </c>
      <c r="Z93" s="113"/>
      <c r="AA93" s="248">
        <v>363</v>
      </c>
      <c r="AB93" s="113"/>
      <c r="AC93" s="191">
        <v>330</v>
      </c>
      <c r="AD93" s="113"/>
      <c r="AE93" s="149">
        <v>0</v>
      </c>
      <c r="AG93" s="149">
        <v>1100</v>
      </c>
    </row>
    <row r="94" spans="1:33" x14ac:dyDescent="0.3">
      <c r="A94" s="113" t="s">
        <v>68</v>
      </c>
      <c r="B94" s="113"/>
      <c r="C94" s="113" t="s">
        <v>69</v>
      </c>
      <c r="D94" s="113"/>
      <c r="E94" s="150">
        <v>3998.26</v>
      </c>
      <c r="F94" s="113"/>
      <c r="G94" s="150">
        <v>4379.8599999999997</v>
      </c>
      <c r="H94" s="113"/>
      <c r="I94" s="150">
        <v>4405.75</v>
      </c>
      <c r="J94" s="113"/>
      <c r="K94" s="150">
        <v>5161.83</v>
      </c>
      <c r="L94" s="113" t="s">
        <v>580</v>
      </c>
      <c r="M94" s="150">
        <v>5406.72</v>
      </c>
      <c r="N94" s="113"/>
      <c r="O94" s="147">
        <v>5143.55</v>
      </c>
      <c r="P94" s="113" t="s">
        <v>580</v>
      </c>
      <c r="Q94" s="150">
        <v>4998.4799999999996</v>
      </c>
      <c r="R94" s="113"/>
      <c r="S94" s="150">
        <v>5407.84</v>
      </c>
      <c r="T94" s="113" t="s">
        <v>580</v>
      </c>
      <c r="U94" s="150">
        <v>4900</v>
      </c>
      <c r="V94" s="113"/>
      <c r="W94" s="150">
        <v>5904.01</v>
      </c>
      <c r="X94" s="150"/>
      <c r="Y94" s="149">
        <v>3009.69</v>
      </c>
      <c r="Z94" s="113"/>
      <c r="AA94" s="248">
        <v>3076.26</v>
      </c>
      <c r="AB94" s="113"/>
      <c r="AC94" s="191">
        <v>5500</v>
      </c>
      <c r="AD94" s="113"/>
      <c r="AE94" s="149">
        <v>2665.22</v>
      </c>
      <c r="AG94" s="149">
        <v>5500</v>
      </c>
    </row>
    <row r="95" spans="1:33" x14ac:dyDescent="0.3">
      <c r="A95" s="113" t="s">
        <v>70</v>
      </c>
      <c r="B95" s="113"/>
      <c r="C95" s="113" t="s">
        <v>858</v>
      </c>
      <c r="D95" s="113"/>
      <c r="E95" s="150">
        <v>169.76</v>
      </c>
      <c r="F95" s="113"/>
      <c r="G95" s="150">
        <v>195.08</v>
      </c>
      <c r="H95" s="113"/>
      <c r="I95" s="150">
        <v>239.14</v>
      </c>
      <c r="J95" s="113"/>
      <c r="K95" s="150">
        <v>166.4</v>
      </c>
      <c r="L95" s="113" t="s">
        <v>580</v>
      </c>
      <c r="M95" s="150">
        <v>369.25</v>
      </c>
      <c r="N95" s="113"/>
      <c r="O95" s="147">
        <v>149.16999999999999</v>
      </c>
      <c r="P95" s="113" t="s">
        <v>580</v>
      </c>
      <c r="Q95" s="150">
        <v>200</v>
      </c>
      <c r="R95" s="113"/>
      <c r="S95" s="150">
        <v>187.28</v>
      </c>
      <c r="T95" s="113" t="s">
        <v>580</v>
      </c>
      <c r="U95" s="150">
        <v>175.2</v>
      </c>
      <c r="V95" s="113"/>
      <c r="W95" s="150">
        <v>141.72</v>
      </c>
      <c r="X95" s="150"/>
      <c r="Y95" s="149">
        <v>28.47</v>
      </c>
      <c r="Z95" s="113"/>
      <c r="AA95" s="248">
        <v>89.9</v>
      </c>
      <c r="AB95" s="113"/>
      <c r="AC95" s="191">
        <v>200</v>
      </c>
      <c r="AD95" s="113"/>
      <c r="AE95" s="149">
        <v>310.5</v>
      </c>
      <c r="AG95" s="149">
        <v>500</v>
      </c>
    </row>
    <row r="96" spans="1:33" x14ac:dyDescent="0.3">
      <c r="A96" s="113" t="s">
        <v>1350</v>
      </c>
      <c r="B96" s="113"/>
      <c r="C96" s="113" t="s">
        <v>1182</v>
      </c>
      <c r="D96" s="113"/>
      <c r="E96" s="150"/>
      <c r="F96" s="113"/>
      <c r="G96" s="150"/>
      <c r="H96" s="113"/>
      <c r="I96" s="150"/>
      <c r="J96" s="113"/>
      <c r="K96" s="150"/>
      <c r="L96" s="113"/>
      <c r="M96" s="150"/>
      <c r="N96" s="113"/>
      <c r="O96" s="147"/>
      <c r="P96" s="113"/>
      <c r="Q96" s="150"/>
      <c r="R96" s="113"/>
      <c r="S96" s="150"/>
      <c r="T96" s="113"/>
      <c r="U96" s="150">
        <v>805.51</v>
      </c>
      <c r="V96" s="113"/>
      <c r="W96" s="150"/>
      <c r="X96" s="150"/>
      <c r="Y96" s="149"/>
      <c r="Z96" s="113"/>
      <c r="AA96" s="248">
        <v>0</v>
      </c>
      <c r="AB96" s="113"/>
      <c r="AC96" s="191"/>
      <c r="AD96" s="113"/>
      <c r="AE96" s="149"/>
    </row>
    <row r="97" spans="1:33" x14ac:dyDescent="0.3">
      <c r="A97" s="113" t="s">
        <v>71</v>
      </c>
      <c r="B97" s="113"/>
      <c r="C97" s="113" t="s">
        <v>72</v>
      </c>
      <c r="D97" s="113"/>
      <c r="E97" s="150">
        <v>343.68</v>
      </c>
      <c r="F97" s="113"/>
      <c r="G97" s="150">
        <v>160</v>
      </c>
      <c r="H97" s="113"/>
      <c r="I97" s="150">
        <v>0</v>
      </c>
      <c r="J97" s="113"/>
      <c r="K97" s="150">
        <v>726.11</v>
      </c>
      <c r="L97" s="113" t="s">
        <v>581</v>
      </c>
      <c r="M97" s="150">
        <v>0</v>
      </c>
      <c r="N97" s="113"/>
      <c r="O97" s="147">
        <v>168.41</v>
      </c>
      <c r="P97" s="113" t="s">
        <v>581</v>
      </c>
      <c r="Q97" s="150">
        <v>250</v>
      </c>
      <c r="R97" s="113"/>
      <c r="S97" s="150">
        <v>319.49</v>
      </c>
      <c r="T97" s="113" t="s">
        <v>581</v>
      </c>
      <c r="U97" s="150">
        <v>105</v>
      </c>
      <c r="V97" s="113"/>
      <c r="W97" s="150">
        <v>239.07</v>
      </c>
      <c r="X97" s="150"/>
      <c r="Y97" s="149">
        <v>0</v>
      </c>
      <c r="Z97" s="113"/>
      <c r="AA97" s="248">
        <v>6461.93</v>
      </c>
      <c r="AB97" s="113"/>
      <c r="AC97" s="191">
        <v>1500</v>
      </c>
      <c r="AD97" s="113"/>
      <c r="AE97" s="149">
        <v>1637.11</v>
      </c>
      <c r="AG97" s="149">
        <v>1500</v>
      </c>
    </row>
    <row r="98" spans="1:33" x14ac:dyDescent="0.3">
      <c r="A98" s="113" t="s">
        <v>73</v>
      </c>
      <c r="B98" s="113"/>
      <c r="C98" s="113" t="s">
        <v>74</v>
      </c>
      <c r="D98" s="113"/>
      <c r="E98" s="150">
        <v>11241</v>
      </c>
      <c r="F98" s="113"/>
      <c r="G98" s="150">
        <v>10867</v>
      </c>
      <c r="H98" s="113"/>
      <c r="I98" s="150">
        <v>13464</v>
      </c>
      <c r="J98" s="113"/>
      <c r="K98" s="150">
        <v>18360</v>
      </c>
      <c r="L98" s="113" t="s">
        <v>580</v>
      </c>
      <c r="M98" s="150">
        <v>10400</v>
      </c>
      <c r="N98" s="113"/>
      <c r="O98" s="147">
        <v>10560</v>
      </c>
      <c r="P98" s="113" t="s">
        <v>580</v>
      </c>
      <c r="Q98" s="150">
        <v>10719.96</v>
      </c>
      <c r="R98" s="113"/>
      <c r="S98" s="150">
        <v>3573.32</v>
      </c>
      <c r="T98" s="113" t="s">
        <v>580</v>
      </c>
      <c r="U98" s="150">
        <v>1515</v>
      </c>
      <c r="V98" s="113"/>
      <c r="W98" s="150">
        <v>0</v>
      </c>
      <c r="X98" s="150"/>
      <c r="Y98" s="149">
        <v>0</v>
      </c>
      <c r="Z98" s="113"/>
      <c r="AA98" s="248">
        <v>100</v>
      </c>
      <c r="AB98" s="113"/>
      <c r="AC98" s="191">
        <v>5000</v>
      </c>
      <c r="AD98" s="113"/>
      <c r="AE98" s="149">
        <v>2200</v>
      </c>
      <c r="AG98" s="149">
        <v>16350</v>
      </c>
    </row>
    <row r="99" spans="1:33" x14ac:dyDescent="0.3">
      <c r="A99" s="113" t="s">
        <v>75</v>
      </c>
      <c r="B99" s="113"/>
      <c r="C99" s="113" t="s">
        <v>76</v>
      </c>
      <c r="D99" s="113"/>
      <c r="E99" s="150">
        <v>142.5</v>
      </c>
      <c r="F99" s="113"/>
      <c r="G99" s="150">
        <v>300</v>
      </c>
      <c r="H99" s="113"/>
      <c r="I99" s="150">
        <v>112.5</v>
      </c>
      <c r="J99" s="113"/>
      <c r="K99" s="150">
        <v>450</v>
      </c>
      <c r="L99" s="113" t="s">
        <v>580</v>
      </c>
      <c r="M99" s="150">
        <v>112.5</v>
      </c>
      <c r="N99" s="113"/>
      <c r="O99" s="147">
        <v>0</v>
      </c>
      <c r="P99" s="113" t="s">
        <v>580</v>
      </c>
      <c r="Q99" s="150">
        <v>0</v>
      </c>
      <c r="R99" s="113"/>
      <c r="S99" s="150">
        <v>42.5</v>
      </c>
      <c r="T99" s="113" t="s">
        <v>580</v>
      </c>
      <c r="U99" s="150"/>
      <c r="V99" s="113"/>
      <c r="W99" s="150">
        <v>0</v>
      </c>
      <c r="X99" s="150"/>
      <c r="Y99" s="149">
        <v>0</v>
      </c>
      <c r="Z99" s="113"/>
      <c r="AA99" s="248">
        <v>770</v>
      </c>
      <c r="AB99" s="113"/>
      <c r="AC99" s="191"/>
      <c r="AD99" s="113"/>
      <c r="AE99" s="149">
        <v>1952.5</v>
      </c>
      <c r="AG99" s="149">
        <v>330</v>
      </c>
    </row>
    <row r="100" spans="1:33" x14ac:dyDescent="0.3">
      <c r="A100" s="113" t="s">
        <v>77</v>
      </c>
      <c r="B100" s="113"/>
      <c r="C100" s="113" t="s">
        <v>78</v>
      </c>
      <c r="D100" s="113"/>
      <c r="E100" s="150">
        <v>2073.52</v>
      </c>
      <c r="F100" s="113"/>
      <c r="G100" s="150">
        <v>2198.4699999999998</v>
      </c>
      <c r="H100" s="113"/>
      <c r="I100" s="150">
        <v>2815.16</v>
      </c>
      <c r="J100" s="113"/>
      <c r="K100" s="150">
        <v>3781.84</v>
      </c>
      <c r="L100" s="113" t="s">
        <v>580</v>
      </c>
      <c r="M100" s="150">
        <v>2502.5100000000002</v>
      </c>
      <c r="N100" s="113"/>
      <c r="O100" s="147">
        <v>2761.45</v>
      </c>
      <c r="P100" s="113" t="s">
        <v>580</v>
      </c>
      <c r="Q100" s="150">
        <v>2275</v>
      </c>
      <c r="R100" s="113"/>
      <c r="S100" s="150">
        <v>902.5</v>
      </c>
      <c r="T100" s="113" t="s">
        <v>580</v>
      </c>
      <c r="U100" s="150">
        <v>382.11</v>
      </c>
      <c r="V100" s="113"/>
      <c r="W100" s="150">
        <v>0</v>
      </c>
      <c r="X100" s="150"/>
      <c r="Y100" s="149">
        <v>0</v>
      </c>
      <c r="Z100" s="113"/>
      <c r="AA100" s="248">
        <v>4116.3500000000004</v>
      </c>
      <c r="AB100" s="113"/>
      <c r="AC100" s="191">
        <v>5500</v>
      </c>
      <c r="AD100" s="113"/>
      <c r="AE100" s="149">
        <v>3972.68</v>
      </c>
      <c r="AG100" s="149">
        <v>5500</v>
      </c>
    </row>
    <row r="101" spans="1:33" x14ac:dyDescent="0.3">
      <c r="A101" s="113" t="s">
        <v>1349</v>
      </c>
      <c r="B101" s="113"/>
      <c r="C101" s="113" t="s">
        <v>1124</v>
      </c>
      <c r="D101" s="113"/>
      <c r="E101" s="150"/>
      <c r="F101" s="113"/>
      <c r="G101" s="150"/>
      <c r="H101" s="113"/>
      <c r="I101" s="150"/>
      <c r="J101" s="113"/>
      <c r="K101" s="150"/>
      <c r="L101" s="113"/>
      <c r="M101" s="150"/>
      <c r="N101" s="113"/>
      <c r="O101" s="147"/>
      <c r="P101" s="113"/>
      <c r="Q101" s="150"/>
      <c r="R101" s="113"/>
      <c r="S101" s="150"/>
      <c r="T101" s="113"/>
      <c r="U101" s="150"/>
      <c r="V101" s="113"/>
      <c r="W101" s="150"/>
      <c r="X101" s="150"/>
      <c r="Y101" s="149">
        <v>0</v>
      </c>
      <c r="Z101" s="113"/>
      <c r="AA101" s="248">
        <v>0</v>
      </c>
      <c r="AB101" s="113"/>
      <c r="AC101" s="191"/>
      <c r="AD101" s="113"/>
      <c r="AE101" s="149">
        <v>0</v>
      </c>
    </row>
    <row r="102" spans="1:33" x14ac:dyDescent="0.3">
      <c r="A102" s="113" t="s">
        <v>79</v>
      </c>
      <c r="B102" s="113"/>
      <c r="C102" s="113" t="s">
        <v>80</v>
      </c>
      <c r="D102" s="113"/>
      <c r="E102" s="150">
        <v>33.01</v>
      </c>
      <c r="F102" s="113"/>
      <c r="G102" s="150">
        <v>67.08</v>
      </c>
      <c r="H102" s="113"/>
      <c r="I102" s="150">
        <v>25.5</v>
      </c>
      <c r="J102" s="113"/>
      <c r="K102" s="150">
        <v>113.86</v>
      </c>
      <c r="L102" s="113" t="s">
        <v>580</v>
      </c>
      <c r="M102" s="150">
        <v>29.51</v>
      </c>
      <c r="N102" s="113"/>
      <c r="O102" s="147">
        <v>0</v>
      </c>
      <c r="P102" s="113" t="s">
        <v>580</v>
      </c>
      <c r="Q102" s="150">
        <v>0</v>
      </c>
      <c r="R102" s="113"/>
      <c r="S102" s="150">
        <v>11.19</v>
      </c>
      <c r="T102" s="113" t="s">
        <v>580</v>
      </c>
      <c r="U102" s="150"/>
      <c r="V102" s="113"/>
      <c r="W102" s="150">
        <v>0</v>
      </c>
      <c r="X102" s="150"/>
      <c r="Y102" s="149">
        <v>0</v>
      </c>
      <c r="Z102" s="113"/>
      <c r="AA102" s="248">
        <v>194.56</v>
      </c>
      <c r="AB102" s="113"/>
      <c r="AC102" s="191">
        <v>330</v>
      </c>
      <c r="AD102" s="113"/>
      <c r="AE102" s="149">
        <v>491.54</v>
      </c>
      <c r="AG102" s="149">
        <v>500</v>
      </c>
    </row>
    <row r="103" spans="1:33" x14ac:dyDescent="0.3">
      <c r="A103" s="113" t="s">
        <v>412</v>
      </c>
      <c r="B103" s="113"/>
      <c r="C103" s="113" t="s">
        <v>413</v>
      </c>
      <c r="D103" s="113"/>
      <c r="E103" s="150">
        <v>62.5</v>
      </c>
      <c r="F103" s="113"/>
      <c r="G103" s="150">
        <v>0</v>
      </c>
      <c r="H103" s="113"/>
      <c r="I103" s="150">
        <v>0</v>
      </c>
      <c r="J103" s="113"/>
      <c r="K103" s="150">
        <v>0</v>
      </c>
      <c r="L103" s="113"/>
      <c r="M103" s="150">
        <v>0</v>
      </c>
      <c r="N103" s="113"/>
      <c r="O103" s="147">
        <v>0</v>
      </c>
      <c r="P103" s="113"/>
      <c r="Q103" s="150">
        <v>0</v>
      </c>
      <c r="R103" s="113"/>
      <c r="S103" s="150">
        <v>0</v>
      </c>
      <c r="T103" s="113"/>
      <c r="U103" s="150">
        <v>0</v>
      </c>
      <c r="V103" s="113"/>
      <c r="W103" s="150">
        <v>0</v>
      </c>
      <c r="X103" s="150"/>
      <c r="Y103" s="149">
        <v>0</v>
      </c>
      <c r="Z103" s="113"/>
      <c r="AA103" s="248">
        <v>0</v>
      </c>
      <c r="AB103" s="113"/>
      <c r="AC103" s="191"/>
      <c r="AD103" s="113"/>
      <c r="AE103" s="149">
        <v>428.78</v>
      </c>
      <c r="AG103" s="149">
        <v>500</v>
      </c>
    </row>
    <row r="104" spans="1:33" x14ac:dyDescent="0.3">
      <c r="A104" s="113" t="s">
        <v>514</v>
      </c>
      <c r="B104" s="113"/>
      <c r="C104" s="113" t="s">
        <v>414</v>
      </c>
      <c r="D104" s="113"/>
      <c r="E104" s="150">
        <v>169.85</v>
      </c>
      <c r="F104" s="113"/>
      <c r="G104" s="150">
        <v>0</v>
      </c>
      <c r="H104" s="113"/>
      <c r="I104" s="150">
        <v>0</v>
      </c>
      <c r="J104" s="113"/>
      <c r="K104" s="150">
        <v>0</v>
      </c>
      <c r="L104" s="113"/>
      <c r="M104" s="150">
        <v>0</v>
      </c>
      <c r="N104" s="113"/>
      <c r="O104" s="147">
        <v>0</v>
      </c>
      <c r="P104" s="113"/>
      <c r="Q104" s="150">
        <v>0</v>
      </c>
      <c r="R104" s="113"/>
      <c r="S104" s="150">
        <v>0</v>
      </c>
      <c r="T104" s="113"/>
      <c r="U104" s="150">
        <v>0</v>
      </c>
      <c r="V104" s="113"/>
      <c r="W104" s="150">
        <v>0</v>
      </c>
      <c r="X104" s="150"/>
      <c r="Y104" s="149">
        <v>0</v>
      </c>
      <c r="Z104" s="113"/>
      <c r="AA104" s="248">
        <v>0</v>
      </c>
      <c r="AB104" s="113"/>
      <c r="AC104" s="191"/>
      <c r="AD104" s="113"/>
      <c r="AE104" s="149"/>
    </row>
    <row r="105" spans="1:33" x14ac:dyDescent="0.3">
      <c r="A105" s="113" t="s">
        <v>81</v>
      </c>
      <c r="B105" s="113"/>
      <c r="C105" s="113" t="s">
        <v>82</v>
      </c>
      <c r="D105" s="113"/>
      <c r="E105" s="150">
        <v>462.56</v>
      </c>
      <c r="F105" s="113"/>
      <c r="G105" s="150">
        <v>124.07</v>
      </c>
      <c r="H105" s="113"/>
      <c r="I105" s="150">
        <v>192.61</v>
      </c>
      <c r="J105" s="113"/>
      <c r="K105" s="150">
        <v>0</v>
      </c>
      <c r="L105" s="113" t="s">
        <v>581</v>
      </c>
      <c r="M105" s="150">
        <v>157.94</v>
      </c>
      <c r="N105" s="113"/>
      <c r="O105" s="147">
        <v>806.79</v>
      </c>
      <c r="P105" s="113" t="s">
        <v>581</v>
      </c>
      <c r="Q105" s="150">
        <v>500</v>
      </c>
      <c r="R105" s="113"/>
      <c r="S105" s="150">
        <v>443.18</v>
      </c>
      <c r="T105" s="113" t="s">
        <v>581</v>
      </c>
      <c r="U105" s="150"/>
      <c r="V105" s="113"/>
      <c r="W105" s="150">
        <v>0</v>
      </c>
      <c r="X105" s="150"/>
      <c r="Y105" s="149">
        <v>0</v>
      </c>
      <c r="Z105" s="113"/>
      <c r="AA105" s="248">
        <v>129.24</v>
      </c>
      <c r="AB105" s="113"/>
      <c r="AC105" s="191">
        <v>500</v>
      </c>
      <c r="AD105" s="113"/>
      <c r="AE105" s="149">
        <v>487.83</v>
      </c>
      <c r="AG105" s="149">
        <v>500</v>
      </c>
    </row>
    <row r="106" spans="1:33" x14ac:dyDescent="0.3">
      <c r="A106" s="113" t="s">
        <v>415</v>
      </c>
      <c r="B106" s="113"/>
      <c r="C106" s="113" t="s">
        <v>416</v>
      </c>
      <c r="D106" s="113"/>
      <c r="E106" s="150">
        <v>311.98</v>
      </c>
      <c r="F106" s="113"/>
      <c r="G106" s="150">
        <v>0</v>
      </c>
      <c r="H106" s="113"/>
      <c r="I106" s="150">
        <v>0</v>
      </c>
      <c r="J106" s="113"/>
      <c r="K106" s="150">
        <v>0</v>
      </c>
      <c r="L106" s="113"/>
      <c r="M106" s="150">
        <v>0</v>
      </c>
      <c r="N106" s="113"/>
      <c r="O106" s="147">
        <v>0</v>
      </c>
      <c r="P106" s="113"/>
      <c r="Q106" s="150">
        <v>0</v>
      </c>
      <c r="R106" s="113"/>
      <c r="S106" s="150">
        <v>0</v>
      </c>
      <c r="T106" s="113"/>
      <c r="U106" s="150">
        <v>0</v>
      </c>
      <c r="V106" s="113"/>
      <c r="W106" s="150">
        <v>0</v>
      </c>
      <c r="X106" s="150"/>
      <c r="Y106" s="149">
        <v>0</v>
      </c>
      <c r="Z106" s="113"/>
      <c r="AA106" s="248">
        <v>0</v>
      </c>
      <c r="AB106" s="113"/>
      <c r="AC106" s="191"/>
      <c r="AD106" s="113"/>
      <c r="AE106" s="149"/>
    </row>
    <row r="107" spans="1:33" x14ac:dyDescent="0.3">
      <c r="A107" s="113" t="s">
        <v>1550</v>
      </c>
      <c r="B107" s="113"/>
      <c r="C107" s="113" t="s">
        <v>1551</v>
      </c>
      <c r="D107" s="113"/>
      <c r="E107" s="150"/>
      <c r="F107" s="113"/>
      <c r="G107" s="150"/>
      <c r="H107" s="113"/>
      <c r="I107" s="150"/>
      <c r="J107" s="113"/>
      <c r="K107" s="150"/>
      <c r="L107" s="113"/>
      <c r="M107" s="150"/>
      <c r="N107" s="113"/>
      <c r="O107" s="147"/>
      <c r="P107" s="113"/>
      <c r="Q107" s="150"/>
      <c r="R107" s="113"/>
      <c r="S107" s="150"/>
      <c r="T107" s="113"/>
      <c r="U107" s="150"/>
      <c r="V107" s="113"/>
      <c r="W107" s="150"/>
      <c r="X107" s="150"/>
      <c r="Y107" s="149"/>
      <c r="Z107" s="113"/>
      <c r="AA107" s="248"/>
      <c r="AB107" s="113"/>
      <c r="AC107" s="191"/>
      <c r="AD107" s="113"/>
      <c r="AE107" s="149">
        <v>300</v>
      </c>
    </row>
    <row r="108" spans="1:33" x14ac:dyDescent="0.3">
      <c r="A108" s="113" t="s">
        <v>518</v>
      </c>
      <c r="B108" s="113"/>
      <c r="C108" s="113" t="s">
        <v>519</v>
      </c>
      <c r="D108" s="113"/>
      <c r="E108" s="150"/>
      <c r="F108" s="113"/>
      <c r="G108" s="150"/>
      <c r="H108" s="113"/>
      <c r="I108" s="150"/>
      <c r="J108" s="113"/>
      <c r="K108" s="150">
        <v>11184.64</v>
      </c>
      <c r="L108" s="113" t="s">
        <v>580</v>
      </c>
      <c r="M108" s="150">
        <v>6030</v>
      </c>
      <c r="N108" s="113"/>
      <c r="O108" s="147">
        <v>0</v>
      </c>
      <c r="P108" s="113" t="s">
        <v>580</v>
      </c>
      <c r="Q108" s="150">
        <v>0</v>
      </c>
      <c r="R108" s="113"/>
      <c r="S108" s="150">
        <v>0</v>
      </c>
      <c r="T108" s="113" t="s">
        <v>580</v>
      </c>
      <c r="U108" s="150">
        <v>0</v>
      </c>
      <c r="V108" s="113"/>
      <c r="W108" s="150">
        <v>0</v>
      </c>
      <c r="X108" s="150"/>
      <c r="Y108" s="149">
        <v>0</v>
      </c>
      <c r="Z108" s="113"/>
      <c r="AA108" s="248">
        <v>0</v>
      </c>
      <c r="AB108" s="113"/>
      <c r="AC108" s="191"/>
      <c r="AD108" s="113"/>
      <c r="AE108" s="149"/>
    </row>
    <row r="109" spans="1:33" x14ac:dyDescent="0.3">
      <c r="A109" s="113" t="s">
        <v>520</v>
      </c>
      <c r="B109" s="113"/>
      <c r="C109" s="113" t="s">
        <v>521</v>
      </c>
      <c r="D109" s="113"/>
      <c r="E109" s="150"/>
      <c r="F109" s="113"/>
      <c r="G109" s="150"/>
      <c r="H109" s="113"/>
      <c r="I109" s="150"/>
      <c r="J109" s="113"/>
      <c r="K109" s="150"/>
      <c r="L109" s="113"/>
      <c r="M109" s="150">
        <v>0</v>
      </c>
      <c r="N109" s="113"/>
      <c r="O109" s="147">
        <v>0</v>
      </c>
      <c r="P109" s="113"/>
      <c r="Q109" s="150">
        <v>0</v>
      </c>
      <c r="R109" s="113"/>
      <c r="S109" s="150">
        <v>0</v>
      </c>
      <c r="T109" s="113"/>
      <c r="U109" s="150">
        <v>0</v>
      </c>
      <c r="V109" s="113"/>
      <c r="W109" s="150">
        <v>0</v>
      </c>
      <c r="X109" s="150"/>
      <c r="Y109" s="149">
        <v>0</v>
      </c>
      <c r="Z109" s="113"/>
      <c r="AA109" s="248">
        <v>0</v>
      </c>
      <c r="AB109" s="113"/>
      <c r="AC109" s="191"/>
      <c r="AD109" s="113"/>
      <c r="AE109" s="149"/>
    </row>
    <row r="110" spans="1:33" x14ac:dyDescent="0.3">
      <c r="A110" s="113" t="s">
        <v>522</v>
      </c>
      <c r="B110" s="113"/>
      <c r="C110" s="113" t="s">
        <v>523</v>
      </c>
      <c r="D110" s="113"/>
      <c r="E110" s="150"/>
      <c r="F110" s="113"/>
      <c r="G110" s="150"/>
      <c r="H110" s="113"/>
      <c r="I110" s="150"/>
      <c r="J110" s="113"/>
      <c r="K110" s="150"/>
      <c r="L110" s="113"/>
      <c r="M110" s="150">
        <v>0</v>
      </c>
      <c r="N110" s="113"/>
      <c r="O110" s="147">
        <v>0</v>
      </c>
      <c r="P110" s="113"/>
      <c r="Q110" s="150">
        <v>0</v>
      </c>
      <c r="R110" s="113"/>
      <c r="S110" s="150">
        <v>0</v>
      </c>
      <c r="T110" s="113"/>
      <c r="U110" s="150">
        <v>0</v>
      </c>
      <c r="V110" s="113"/>
      <c r="W110" s="150">
        <v>0</v>
      </c>
      <c r="X110" s="150"/>
      <c r="Y110" s="149">
        <v>0</v>
      </c>
      <c r="Z110" s="113"/>
      <c r="AA110" s="248">
        <v>0</v>
      </c>
      <c r="AB110" s="113"/>
      <c r="AC110" s="191"/>
      <c r="AD110" s="113"/>
      <c r="AE110" s="149"/>
    </row>
    <row r="111" spans="1:33" x14ac:dyDescent="0.3">
      <c r="A111" s="113" t="s">
        <v>524</v>
      </c>
      <c r="B111" s="113"/>
      <c r="C111" s="113" t="s">
        <v>525</v>
      </c>
      <c r="D111" s="113"/>
      <c r="E111" s="150"/>
      <c r="F111" s="113"/>
      <c r="G111" s="150"/>
      <c r="H111" s="113"/>
      <c r="I111" s="150"/>
      <c r="J111" s="113"/>
      <c r="K111" s="150"/>
      <c r="L111" s="113"/>
      <c r="M111" s="150">
        <v>0</v>
      </c>
      <c r="N111" s="113"/>
      <c r="O111" s="147">
        <v>0</v>
      </c>
      <c r="P111" s="113"/>
      <c r="Q111" s="150">
        <v>0</v>
      </c>
      <c r="R111" s="113"/>
      <c r="S111" s="150">
        <v>0</v>
      </c>
      <c r="T111" s="113"/>
      <c r="U111" s="150">
        <v>0</v>
      </c>
      <c r="V111" s="113"/>
      <c r="W111" s="150">
        <v>0</v>
      </c>
      <c r="X111" s="150"/>
      <c r="Y111" s="149">
        <v>0</v>
      </c>
      <c r="Z111" s="113"/>
      <c r="AA111" s="248">
        <v>0</v>
      </c>
      <c r="AB111" s="113"/>
      <c r="AC111" s="191"/>
      <c r="AD111" s="113"/>
      <c r="AE111" s="149"/>
    </row>
    <row r="112" spans="1:33" x14ac:dyDescent="0.3">
      <c r="A112" s="113" t="s">
        <v>526</v>
      </c>
      <c r="B112" s="113"/>
      <c r="C112" s="113" t="s">
        <v>527</v>
      </c>
      <c r="D112" s="113"/>
      <c r="E112" s="150"/>
      <c r="F112" s="113"/>
      <c r="G112" s="150"/>
      <c r="H112" s="113"/>
      <c r="I112" s="150"/>
      <c r="J112" s="113"/>
      <c r="K112" s="150">
        <v>5421.57</v>
      </c>
      <c r="L112" s="113" t="s">
        <v>580</v>
      </c>
      <c r="M112" s="150">
        <v>2493.6799999999998</v>
      </c>
      <c r="N112" s="113"/>
      <c r="O112" s="147">
        <v>89.94</v>
      </c>
      <c r="P112" s="113" t="s">
        <v>580</v>
      </c>
      <c r="Q112" s="150">
        <v>0</v>
      </c>
      <c r="R112" s="113"/>
      <c r="S112" s="150">
        <v>0</v>
      </c>
      <c r="T112" s="113" t="s">
        <v>580</v>
      </c>
      <c r="U112" s="150">
        <v>0</v>
      </c>
      <c r="V112" s="113"/>
      <c r="W112" s="150">
        <v>0</v>
      </c>
      <c r="X112" s="150"/>
      <c r="Y112" s="149">
        <v>0</v>
      </c>
      <c r="Z112" s="113"/>
      <c r="AA112" s="248">
        <v>19.600000000000001</v>
      </c>
      <c r="AB112" s="113"/>
      <c r="AC112" s="191"/>
      <c r="AD112" s="113"/>
      <c r="AE112" s="149"/>
    </row>
    <row r="113" spans="1:33" x14ac:dyDescent="0.3">
      <c r="A113" s="113" t="s">
        <v>1496</v>
      </c>
      <c r="B113" s="113"/>
      <c r="C113" s="113" t="s">
        <v>1497</v>
      </c>
      <c r="D113" s="113"/>
      <c r="E113" s="150"/>
      <c r="F113" s="113"/>
      <c r="G113" s="150"/>
      <c r="H113" s="113"/>
      <c r="I113" s="150"/>
      <c r="J113" s="113"/>
      <c r="K113" s="150"/>
      <c r="L113" s="113"/>
      <c r="M113" s="150"/>
      <c r="N113" s="113"/>
      <c r="O113" s="147"/>
      <c r="P113" s="113"/>
      <c r="Q113" s="150"/>
      <c r="R113" s="113"/>
      <c r="S113" s="150"/>
      <c r="T113" s="113"/>
      <c r="U113" s="150"/>
      <c r="V113" s="113"/>
      <c r="W113" s="150"/>
      <c r="X113" s="150"/>
      <c r="Y113" s="149"/>
      <c r="Z113" s="113"/>
      <c r="AA113" s="248">
        <v>4080</v>
      </c>
      <c r="AB113" s="113"/>
      <c r="AC113" s="191"/>
      <c r="AD113" s="113"/>
      <c r="AE113" s="149"/>
    </row>
    <row r="114" spans="1:33" x14ac:dyDescent="0.3">
      <c r="A114" s="113" t="s">
        <v>528</v>
      </c>
      <c r="B114" s="113"/>
      <c r="C114" s="113" t="s">
        <v>529</v>
      </c>
      <c r="D114" s="113"/>
      <c r="E114" s="150"/>
      <c r="F114" s="113"/>
      <c r="G114" s="150"/>
      <c r="H114" s="113"/>
      <c r="I114" s="150"/>
      <c r="J114" s="113"/>
      <c r="K114" s="150"/>
      <c r="L114" s="113"/>
      <c r="M114" s="150">
        <v>0</v>
      </c>
      <c r="N114" s="113"/>
      <c r="O114" s="147">
        <v>0</v>
      </c>
      <c r="P114" s="113"/>
      <c r="Q114" s="150">
        <v>0</v>
      </c>
      <c r="R114" s="113"/>
      <c r="S114" s="150">
        <v>0</v>
      </c>
      <c r="T114" s="113"/>
      <c r="U114" s="150">
        <v>0</v>
      </c>
      <c r="V114" s="113"/>
      <c r="W114" s="150">
        <v>0</v>
      </c>
      <c r="X114" s="150"/>
      <c r="Y114" s="149">
        <v>0</v>
      </c>
      <c r="Z114" s="113"/>
      <c r="AA114" s="248">
        <v>0</v>
      </c>
      <c r="AB114" s="113"/>
      <c r="AC114" s="191"/>
      <c r="AD114" s="113"/>
      <c r="AE114" s="149"/>
    </row>
    <row r="115" spans="1:33" x14ac:dyDescent="0.3">
      <c r="A115" s="113" t="s">
        <v>530</v>
      </c>
      <c r="B115" s="113"/>
      <c r="C115" s="113" t="s">
        <v>531</v>
      </c>
      <c r="D115" s="113"/>
      <c r="E115" s="150"/>
      <c r="F115" s="113"/>
      <c r="G115" s="150"/>
      <c r="H115" s="113"/>
      <c r="I115" s="150"/>
      <c r="J115" s="113"/>
      <c r="K115" s="150"/>
      <c r="L115" s="113"/>
      <c r="M115" s="150">
        <v>0</v>
      </c>
      <c r="N115" s="113"/>
      <c r="O115" s="147">
        <v>0</v>
      </c>
      <c r="P115" s="113"/>
      <c r="Q115" s="150">
        <v>0</v>
      </c>
      <c r="R115" s="113"/>
      <c r="S115" s="150">
        <v>0</v>
      </c>
      <c r="T115" s="113"/>
      <c r="U115" s="150">
        <v>0</v>
      </c>
      <c r="V115" s="113"/>
      <c r="W115" s="150">
        <v>0</v>
      </c>
      <c r="X115" s="150"/>
      <c r="Y115" s="149">
        <v>62.5</v>
      </c>
      <c r="Z115" s="113"/>
      <c r="AA115" s="248">
        <v>146</v>
      </c>
      <c r="AB115" s="113"/>
      <c r="AC115" s="191">
        <v>2500</v>
      </c>
      <c r="AD115" s="113"/>
      <c r="AE115" s="149">
        <v>2209.6799999999998</v>
      </c>
    </row>
    <row r="116" spans="1:33" x14ac:dyDescent="0.3">
      <c r="A116" s="113" t="s">
        <v>1348</v>
      </c>
      <c r="B116" s="113"/>
      <c r="C116" s="113" t="s">
        <v>1263</v>
      </c>
      <c r="D116" s="113"/>
      <c r="E116" s="150"/>
      <c r="F116" s="113"/>
      <c r="G116" s="150"/>
      <c r="H116" s="113"/>
      <c r="I116" s="150"/>
      <c r="J116" s="113"/>
      <c r="K116" s="150"/>
      <c r="L116" s="113"/>
      <c r="M116" s="150"/>
      <c r="N116" s="113"/>
      <c r="O116" s="147"/>
      <c r="P116" s="113"/>
      <c r="Q116" s="150"/>
      <c r="R116" s="113"/>
      <c r="S116" s="150"/>
      <c r="T116" s="113"/>
      <c r="U116" s="150"/>
      <c r="V116" s="113"/>
      <c r="W116" s="150"/>
      <c r="X116" s="150"/>
      <c r="Y116" s="149">
        <v>3712.5</v>
      </c>
      <c r="Z116" s="113"/>
      <c r="AA116" s="248">
        <v>0</v>
      </c>
      <c r="AB116" s="113"/>
      <c r="AC116" s="191"/>
      <c r="AD116" s="113"/>
      <c r="AE116" s="149"/>
    </row>
    <row r="117" spans="1:33" x14ac:dyDescent="0.3">
      <c r="A117" s="113" t="s">
        <v>532</v>
      </c>
      <c r="B117" s="113"/>
      <c r="C117" s="113" t="s">
        <v>533</v>
      </c>
      <c r="D117" s="113"/>
      <c r="E117" s="150"/>
      <c r="F117" s="113"/>
      <c r="G117" s="150"/>
      <c r="H117" s="113"/>
      <c r="I117" s="150"/>
      <c r="J117" s="113"/>
      <c r="K117" s="150"/>
      <c r="L117" s="113"/>
      <c r="M117" s="150">
        <v>0</v>
      </c>
      <c r="N117" s="113"/>
      <c r="O117" s="147">
        <v>0</v>
      </c>
      <c r="P117" s="113"/>
      <c r="Q117" s="150">
        <v>0</v>
      </c>
      <c r="R117" s="113"/>
      <c r="S117" s="150">
        <v>0</v>
      </c>
      <c r="T117" s="113"/>
      <c r="U117" s="150">
        <v>0</v>
      </c>
      <c r="V117" s="113"/>
      <c r="W117" s="150">
        <v>0</v>
      </c>
      <c r="X117" s="150"/>
      <c r="Y117" s="149">
        <v>0</v>
      </c>
      <c r="Z117" s="113"/>
      <c r="AA117" s="248">
        <v>0</v>
      </c>
      <c r="AB117" s="113"/>
      <c r="AC117" s="191"/>
      <c r="AD117" s="113"/>
      <c r="AE117" s="149"/>
    </row>
    <row r="118" spans="1:33" x14ac:dyDescent="0.3">
      <c r="A118" s="113" t="s">
        <v>1347</v>
      </c>
      <c r="B118" s="113"/>
      <c r="C118" s="113" t="s">
        <v>1115</v>
      </c>
      <c r="D118" s="113"/>
      <c r="E118" s="150"/>
      <c r="F118" s="113"/>
      <c r="G118" s="150"/>
      <c r="H118" s="113"/>
      <c r="I118" s="150"/>
      <c r="J118" s="113"/>
      <c r="K118" s="150"/>
      <c r="L118" s="113"/>
      <c r="M118" s="150"/>
      <c r="N118" s="113"/>
      <c r="O118" s="147"/>
      <c r="P118" s="113"/>
      <c r="Q118" s="150"/>
      <c r="R118" s="113"/>
      <c r="S118" s="150"/>
      <c r="T118" s="113"/>
      <c r="U118" s="150">
        <v>9804</v>
      </c>
      <c r="V118" s="113"/>
      <c r="W118" s="150">
        <v>1990</v>
      </c>
      <c r="X118" s="150"/>
      <c r="Y118" s="149"/>
      <c r="Z118" s="113"/>
      <c r="AA118" s="248">
        <v>0</v>
      </c>
      <c r="AB118" s="113"/>
      <c r="AC118" s="191"/>
      <c r="AD118" s="113"/>
      <c r="AE118" s="149"/>
    </row>
    <row r="119" spans="1:33" x14ac:dyDescent="0.3">
      <c r="A119" s="113" t="s">
        <v>534</v>
      </c>
      <c r="B119" s="113"/>
      <c r="C119" s="113" t="s">
        <v>535</v>
      </c>
      <c r="D119" s="113"/>
      <c r="E119" s="150"/>
      <c r="F119" s="113"/>
      <c r="G119" s="150"/>
      <c r="H119" s="113"/>
      <c r="I119" s="150"/>
      <c r="J119" s="113"/>
      <c r="K119" s="150">
        <v>372.62</v>
      </c>
      <c r="L119" s="113" t="s">
        <v>581</v>
      </c>
      <c r="M119" s="150">
        <v>329.87</v>
      </c>
      <c r="N119" s="113"/>
      <c r="O119" s="147">
        <v>0</v>
      </c>
      <c r="P119" s="113" t="s">
        <v>581</v>
      </c>
      <c r="Q119" s="150">
        <v>0</v>
      </c>
      <c r="R119" s="113"/>
      <c r="S119" s="150">
        <v>5569.33</v>
      </c>
      <c r="T119" s="113" t="s">
        <v>581</v>
      </c>
      <c r="U119" s="150">
        <v>7029</v>
      </c>
      <c r="V119" s="113"/>
      <c r="W119" s="150">
        <v>0</v>
      </c>
      <c r="X119" s="150"/>
      <c r="Y119" s="149">
        <v>0</v>
      </c>
      <c r="Z119" s="113"/>
      <c r="AA119" s="248">
        <v>2113</v>
      </c>
      <c r="AB119" s="113"/>
      <c r="AC119" s="191"/>
      <c r="AD119" s="113"/>
      <c r="AE119" s="149">
        <v>136.66999999999999</v>
      </c>
    </row>
    <row r="120" spans="1:33" x14ac:dyDescent="0.3">
      <c r="A120" s="113" t="s">
        <v>1264</v>
      </c>
      <c r="B120" s="113"/>
      <c r="C120" s="113" t="s">
        <v>1265</v>
      </c>
      <c r="D120" s="113"/>
      <c r="E120" s="150"/>
      <c r="F120" s="113"/>
      <c r="G120" s="150"/>
      <c r="H120" s="113"/>
      <c r="I120" s="150"/>
      <c r="J120" s="113"/>
      <c r="K120" s="150"/>
      <c r="L120" s="113"/>
      <c r="M120" s="150"/>
      <c r="N120" s="113"/>
      <c r="O120" s="147"/>
      <c r="P120" s="113"/>
      <c r="Q120" s="150"/>
      <c r="R120" s="113"/>
      <c r="S120" s="150"/>
      <c r="T120" s="113"/>
      <c r="U120" s="150"/>
      <c r="V120" s="113"/>
      <c r="W120" s="150"/>
      <c r="X120" s="150"/>
      <c r="Y120" s="149">
        <v>51713.919999999998</v>
      </c>
      <c r="Z120" s="113"/>
      <c r="AA120" s="248">
        <v>0</v>
      </c>
      <c r="AB120" s="113"/>
      <c r="AC120" s="191"/>
      <c r="AD120" s="113"/>
      <c r="AE120" s="149"/>
    </row>
    <row r="121" spans="1:33" x14ac:dyDescent="0.3">
      <c r="A121" s="113" t="s">
        <v>1517</v>
      </c>
      <c r="B121" s="113"/>
      <c r="C121" s="113" t="s">
        <v>1518</v>
      </c>
      <c r="D121" s="113"/>
      <c r="E121" s="150"/>
      <c r="F121" s="113"/>
      <c r="G121" s="150"/>
      <c r="H121" s="113"/>
      <c r="I121" s="150"/>
      <c r="J121" s="113"/>
      <c r="K121" s="150"/>
      <c r="L121" s="113"/>
      <c r="M121" s="150"/>
      <c r="N121" s="113"/>
      <c r="O121" s="147"/>
      <c r="P121" s="113"/>
      <c r="Q121" s="150"/>
      <c r="R121" s="113"/>
      <c r="S121" s="150"/>
      <c r="T121" s="113"/>
      <c r="U121" s="150"/>
      <c r="V121" s="113"/>
      <c r="W121" s="150"/>
      <c r="X121" s="150"/>
      <c r="Y121" s="149"/>
      <c r="Z121" s="113"/>
      <c r="AA121" s="248"/>
      <c r="AB121" s="113"/>
      <c r="AC121" s="191"/>
      <c r="AD121" s="113"/>
      <c r="AE121" s="149">
        <v>2296.58</v>
      </c>
    </row>
    <row r="122" spans="1:33" x14ac:dyDescent="0.3">
      <c r="A122" s="113" t="s">
        <v>1375</v>
      </c>
      <c r="B122" s="113"/>
      <c r="C122" s="113" t="s">
        <v>1376</v>
      </c>
      <c r="D122" s="113"/>
      <c r="E122" s="150"/>
      <c r="F122" s="113"/>
      <c r="G122" s="150"/>
      <c r="H122" s="113"/>
      <c r="I122" s="150"/>
      <c r="J122" s="113"/>
      <c r="K122" s="150"/>
      <c r="L122" s="113"/>
      <c r="M122" s="150"/>
      <c r="N122" s="113"/>
      <c r="O122" s="147"/>
      <c r="P122" s="113"/>
      <c r="Q122" s="150"/>
      <c r="R122" s="113"/>
      <c r="S122" s="150"/>
      <c r="T122" s="113"/>
      <c r="U122" s="150"/>
      <c r="V122" s="113"/>
      <c r="W122" s="150"/>
      <c r="X122" s="150"/>
      <c r="Y122" s="149">
        <v>3240</v>
      </c>
      <c r="Z122" s="113"/>
      <c r="AA122" s="248"/>
      <c r="AB122" s="113"/>
      <c r="AC122" s="191"/>
      <c r="AD122" s="113"/>
      <c r="AE122" s="149"/>
    </row>
    <row r="123" spans="1:33" x14ac:dyDescent="0.3">
      <c r="A123" s="113" t="s">
        <v>1397</v>
      </c>
      <c r="B123" s="113"/>
      <c r="C123" s="113" t="s">
        <v>1398</v>
      </c>
      <c r="D123" s="113"/>
      <c r="E123" s="150"/>
      <c r="F123" s="113"/>
      <c r="G123" s="150"/>
      <c r="H123" s="113"/>
      <c r="I123" s="150"/>
      <c r="J123" s="113"/>
      <c r="K123" s="150"/>
      <c r="L123" s="113"/>
      <c r="M123" s="150"/>
      <c r="N123" s="113"/>
      <c r="O123" s="147"/>
      <c r="P123" s="113"/>
      <c r="Q123" s="150"/>
      <c r="R123" s="113"/>
      <c r="S123" s="150"/>
      <c r="T123" s="113"/>
      <c r="U123" s="150"/>
      <c r="V123" s="113"/>
      <c r="W123" s="150"/>
      <c r="X123" s="150"/>
      <c r="Y123" s="149"/>
      <c r="Z123" s="113"/>
      <c r="AA123" s="248">
        <v>0</v>
      </c>
      <c r="AB123" s="113"/>
      <c r="AC123" s="191"/>
      <c r="AD123" s="113"/>
      <c r="AE123" s="149"/>
    </row>
    <row r="124" spans="1:33" x14ac:dyDescent="0.3">
      <c r="A124" s="113" t="s">
        <v>536</v>
      </c>
      <c r="B124" s="113"/>
      <c r="C124" s="113" t="s">
        <v>537</v>
      </c>
      <c r="D124" s="113"/>
      <c r="E124" s="150"/>
      <c r="F124" s="113"/>
      <c r="G124" s="150"/>
      <c r="H124" s="113"/>
      <c r="I124" s="150"/>
      <c r="J124" s="113"/>
      <c r="K124" s="150"/>
      <c r="L124" s="113"/>
      <c r="M124" s="150">
        <v>0</v>
      </c>
      <c r="N124" s="113"/>
      <c r="O124" s="147">
        <v>0</v>
      </c>
      <c r="P124" s="113"/>
      <c r="Q124" s="150">
        <v>0</v>
      </c>
      <c r="R124" s="113"/>
      <c r="S124" s="150">
        <v>0</v>
      </c>
      <c r="T124" s="113"/>
      <c r="U124" s="150">
        <v>0</v>
      </c>
      <c r="V124" s="113"/>
      <c r="W124" s="150">
        <v>0</v>
      </c>
      <c r="X124" s="150"/>
      <c r="Y124" s="149">
        <v>0</v>
      </c>
      <c r="Z124" s="113"/>
      <c r="AA124" s="248">
        <v>0</v>
      </c>
      <c r="AB124" s="113"/>
      <c r="AC124" s="191"/>
      <c r="AD124" s="113"/>
      <c r="AE124" s="149"/>
    </row>
    <row r="125" spans="1:33" x14ac:dyDescent="0.3">
      <c r="A125" s="113" t="s">
        <v>538</v>
      </c>
      <c r="B125" s="113"/>
      <c r="C125" s="113" t="s">
        <v>539</v>
      </c>
      <c r="D125" s="113"/>
      <c r="E125" s="150"/>
      <c r="F125" s="113"/>
      <c r="G125" s="150"/>
      <c r="H125" s="113"/>
      <c r="I125" s="150"/>
      <c r="J125" s="113"/>
      <c r="K125" s="150"/>
      <c r="L125" s="113"/>
      <c r="M125" s="150">
        <v>0</v>
      </c>
      <c r="N125" s="113"/>
      <c r="O125" s="147">
        <v>0</v>
      </c>
      <c r="P125" s="113"/>
      <c r="Q125" s="150">
        <v>0</v>
      </c>
      <c r="R125" s="113"/>
      <c r="S125" s="150">
        <v>4100.1000000000004</v>
      </c>
      <c r="T125" s="113"/>
      <c r="U125" s="150">
        <v>0</v>
      </c>
      <c r="V125" s="113"/>
      <c r="W125" s="150">
        <v>0</v>
      </c>
      <c r="X125" s="150"/>
      <c r="Y125" s="149">
        <v>0</v>
      </c>
      <c r="Z125" s="113"/>
      <c r="AA125" s="248">
        <v>0</v>
      </c>
      <c r="AB125" s="113"/>
      <c r="AC125" s="191"/>
      <c r="AD125" s="113"/>
      <c r="AE125" s="149"/>
    </row>
    <row r="126" spans="1:33" x14ac:dyDescent="0.3">
      <c r="A126" s="113" t="s">
        <v>481</v>
      </c>
      <c r="B126" s="113"/>
      <c r="C126" s="113" t="s">
        <v>84</v>
      </c>
      <c r="D126" s="113"/>
      <c r="E126" s="150">
        <v>8312.5</v>
      </c>
      <c r="F126" s="113"/>
      <c r="G126" s="150">
        <v>8575</v>
      </c>
      <c r="H126" s="113"/>
      <c r="I126" s="150">
        <v>5658.34</v>
      </c>
      <c r="J126" s="113"/>
      <c r="K126" s="150">
        <v>0</v>
      </c>
      <c r="L126" s="113"/>
      <c r="M126" s="150">
        <v>0</v>
      </c>
      <c r="N126" s="113"/>
      <c r="O126" s="147">
        <v>0</v>
      </c>
      <c r="P126" s="113"/>
      <c r="Q126" s="150">
        <v>0</v>
      </c>
      <c r="R126" s="113"/>
      <c r="S126" s="150">
        <v>0</v>
      </c>
      <c r="T126" s="113"/>
      <c r="U126" s="150">
        <v>0</v>
      </c>
      <c r="V126" s="113"/>
      <c r="W126" s="150">
        <v>0</v>
      </c>
      <c r="X126" s="150"/>
      <c r="Y126" s="149">
        <v>0</v>
      </c>
      <c r="Z126" s="113"/>
      <c r="AA126" s="248">
        <v>159.25</v>
      </c>
      <c r="AB126" s="113"/>
      <c r="AC126" s="191">
        <v>300</v>
      </c>
      <c r="AD126" s="113"/>
      <c r="AE126" s="149">
        <v>6803.5</v>
      </c>
      <c r="AG126" s="149">
        <v>8715</v>
      </c>
    </row>
    <row r="127" spans="1:33" x14ac:dyDescent="0.3">
      <c r="A127" s="113" t="s">
        <v>83</v>
      </c>
      <c r="B127" s="113"/>
      <c r="C127" s="113" t="s">
        <v>482</v>
      </c>
      <c r="D127" s="113"/>
      <c r="E127" s="150"/>
      <c r="F127" s="113"/>
      <c r="G127" s="150"/>
      <c r="H127" s="113"/>
      <c r="I127" s="150">
        <v>7077</v>
      </c>
      <c r="J127" s="113"/>
      <c r="K127" s="150">
        <v>7227</v>
      </c>
      <c r="L127" s="113" t="s">
        <v>580</v>
      </c>
      <c r="M127" s="150">
        <v>8818</v>
      </c>
      <c r="N127" s="113"/>
      <c r="O127" s="147">
        <v>11093.5</v>
      </c>
      <c r="P127" s="113" t="s">
        <v>580</v>
      </c>
      <c r="Q127" s="150">
        <v>11247</v>
      </c>
      <c r="R127" s="113"/>
      <c r="S127" s="150">
        <v>11247</v>
      </c>
      <c r="T127" s="113" t="s">
        <v>580</v>
      </c>
      <c r="U127" s="150">
        <v>10615.8</v>
      </c>
      <c r="V127" s="113"/>
      <c r="W127" s="150">
        <v>10765.8</v>
      </c>
      <c r="X127" s="150"/>
      <c r="Y127" s="149">
        <v>11591.5</v>
      </c>
      <c r="Z127" s="113"/>
      <c r="AA127" s="248">
        <v>0</v>
      </c>
      <c r="AB127" s="113"/>
      <c r="AC127" s="191">
        <v>17200</v>
      </c>
      <c r="AD127" s="113"/>
      <c r="AE127" s="149">
        <v>0</v>
      </c>
      <c r="AG127" s="149">
        <v>0</v>
      </c>
    </row>
    <row r="128" spans="1:33" x14ac:dyDescent="0.3">
      <c r="A128" s="113" t="s">
        <v>85</v>
      </c>
      <c r="B128" s="113"/>
      <c r="C128" s="113" t="s">
        <v>479</v>
      </c>
      <c r="D128" s="113"/>
      <c r="E128" s="150">
        <v>48.75</v>
      </c>
      <c r="F128" s="113"/>
      <c r="G128" s="150">
        <v>426</v>
      </c>
      <c r="H128" s="113"/>
      <c r="I128" s="150">
        <v>5724.48</v>
      </c>
      <c r="J128" s="113"/>
      <c r="K128" s="150">
        <v>8844.82</v>
      </c>
      <c r="L128" s="113" t="s">
        <v>580</v>
      </c>
      <c r="M128" s="150">
        <v>11527.5</v>
      </c>
      <c r="N128" s="113"/>
      <c r="O128" s="147">
        <v>11222.39</v>
      </c>
      <c r="P128" s="113" t="s">
        <v>580</v>
      </c>
      <c r="Q128" s="150">
        <v>19000</v>
      </c>
      <c r="R128" s="113"/>
      <c r="S128" s="150">
        <v>11322.04</v>
      </c>
      <c r="T128" s="113" t="s">
        <v>580</v>
      </c>
      <c r="U128" s="150">
        <v>6518.02</v>
      </c>
      <c r="V128" s="113"/>
      <c r="W128" s="150">
        <v>0</v>
      </c>
      <c r="X128" s="150"/>
      <c r="Y128" s="149">
        <v>0</v>
      </c>
      <c r="Z128" s="113"/>
      <c r="AA128" s="248">
        <v>2038.35</v>
      </c>
      <c r="AB128" s="113"/>
      <c r="AC128" s="191">
        <v>6000</v>
      </c>
      <c r="AD128" s="113"/>
      <c r="AE128" s="149">
        <v>0</v>
      </c>
      <c r="AG128" s="149">
        <v>6500</v>
      </c>
    </row>
    <row r="129" spans="1:33" x14ac:dyDescent="0.3">
      <c r="A129" s="113" t="s">
        <v>85</v>
      </c>
      <c r="B129" s="113"/>
      <c r="C129" s="113" t="s">
        <v>483</v>
      </c>
      <c r="D129" s="113"/>
      <c r="E129" s="150"/>
      <c r="F129" s="113"/>
      <c r="G129" s="150"/>
      <c r="H129" s="113"/>
      <c r="I129" s="150">
        <v>373.16</v>
      </c>
      <c r="J129" s="113"/>
      <c r="K129" s="150">
        <v>562.5</v>
      </c>
      <c r="L129" s="113" t="s">
        <v>580</v>
      </c>
      <c r="M129" s="150">
        <v>843.75</v>
      </c>
      <c r="N129" s="113"/>
      <c r="O129" s="147">
        <v>637.5</v>
      </c>
      <c r="P129" s="113" t="s">
        <v>580</v>
      </c>
      <c r="Q129" s="150">
        <v>700</v>
      </c>
      <c r="R129" s="113"/>
      <c r="S129" s="150">
        <v>1360</v>
      </c>
      <c r="T129" s="113" t="s">
        <v>580</v>
      </c>
      <c r="U129" s="150">
        <v>385</v>
      </c>
      <c r="V129" s="113"/>
      <c r="W129" s="150">
        <v>550</v>
      </c>
      <c r="X129" s="150"/>
      <c r="Y129" s="149">
        <v>143</v>
      </c>
      <c r="Z129" s="113"/>
      <c r="AA129" s="248">
        <v>0</v>
      </c>
      <c r="AB129" s="113"/>
      <c r="AC129" s="191">
        <v>330</v>
      </c>
      <c r="AD129" s="113"/>
      <c r="AE129" s="149">
        <v>660</v>
      </c>
      <c r="AG129" s="149">
        <v>550</v>
      </c>
    </row>
    <row r="130" spans="1:33" x14ac:dyDescent="0.3">
      <c r="A130" s="113" t="s">
        <v>86</v>
      </c>
      <c r="B130" s="113"/>
      <c r="C130" s="113" t="s">
        <v>87</v>
      </c>
      <c r="D130" s="113"/>
      <c r="E130" s="150">
        <v>3238.05</v>
      </c>
      <c r="F130" s="113"/>
      <c r="G130" s="150">
        <v>1355.68</v>
      </c>
      <c r="H130" s="113"/>
      <c r="I130" s="150">
        <v>1323.32</v>
      </c>
      <c r="J130" s="113"/>
      <c r="K130" s="150">
        <v>0</v>
      </c>
      <c r="L130" s="113"/>
      <c r="M130" s="150">
        <v>1154.24</v>
      </c>
      <c r="N130" s="113"/>
      <c r="O130" s="147">
        <v>800.49</v>
      </c>
      <c r="P130" s="113"/>
      <c r="Q130" s="150">
        <v>4357.68</v>
      </c>
      <c r="R130" s="113"/>
      <c r="S130" s="150">
        <v>796.93</v>
      </c>
      <c r="T130" s="113"/>
      <c r="U130" s="150">
        <v>508.9</v>
      </c>
      <c r="V130" s="113"/>
      <c r="W130" s="150">
        <v>387.85</v>
      </c>
      <c r="X130" s="150"/>
      <c r="Y130" s="149">
        <v>294.25</v>
      </c>
      <c r="Z130" s="113"/>
      <c r="AA130" s="248">
        <v>349.09</v>
      </c>
      <c r="AB130" s="113"/>
      <c r="AC130" s="191">
        <v>600</v>
      </c>
      <c r="AD130" s="113"/>
      <c r="AE130" s="149">
        <v>1855.82</v>
      </c>
      <c r="AG130" s="149">
        <v>2500</v>
      </c>
    </row>
    <row r="131" spans="1:33" x14ac:dyDescent="0.3">
      <c r="A131" s="113" t="s">
        <v>88</v>
      </c>
      <c r="B131" s="113"/>
      <c r="C131" s="113" t="s">
        <v>480</v>
      </c>
      <c r="D131" s="113"/>
      <c r="E131" s="150">
        <v>0</v>
      </c>
      <c r="F131" s="113"/>
      <c r="G131" s="150">
        <v>6469.85</v>
      </c>
      <c r="H131" s="113"/>
      <c r="I131" s="150">
        <v>7666.23</v>
      </c>
      <c r="J131" s="113"/>
      <c r="K131" s="150">
        <v>7852.25</v>
      </c>
      <c r="L131" s="113" t="s">
        <v>580</v>
      </c>
      <c r="M131" s="150">
        <v>8325.3799999999992</v>
      </c>
      <c r="N131" s="113"/>
      <c r="O131" s="147">
        <v>4522.1099999999997</v>
      </c>
      <c r="P131" s="113" t="s">
        <v>580</v>
      </c>
      <c r="Q131" s="150">
        <v>8550</v>
      </c>
      <c r="R131" s="113"/>
      <c r="S131" s="150">
        <v>4478.78</v>
      </c>
      <c r="T131" s="113" t="s">
        <v>580</v>
      </c>
      <c r="U131" s="150">
        <v>3922.96</v>
      </c>
      <c r="V131" s="113"/>
      <c r="W131" s="150">
        <v>2359.7800000000002</v>
      </c>
      <c r="X131" s="150"/>
      <c r="Y131" s="149">
        <v>2588.7399999999998</v>
      </c>
      <c r="Z131" s="113"/>
      <c r="AA131" s="248">
        <v>455.57</v>
      </c>
      <c r="AB131" s="113"/>
      <c r="AC131" s="191">
        <v>1000</v>
      </c>
      <c r="AD131" s="113"/>
      <c r="AE131" s="149">
        <v>0</v>
      </c>
    </row>
    <row r="132" spans="1:33" x14ac:dyDescent="0.3">
      <c r="A132" s="113" t="s">
        <v>89</v>
      </c>
      <c r="B132" s="113"/>
      <c r="C132" s="113" t="s">
        <v>485</v>
      </c>
      <c r="D132" s="113"/>
      <c r="E132" s="150"/>
      <c r="F132" s="113"/>
      <c r="G132" s="150"/>
      <c r="H132" s="113"/>
      <c r="I132" s="150">
        <v>91.51</v>
      </c>
      <c r="J132" s="113"/>
      <c r="K132" s="150">
        <v>141.30000000000001</v>
      </c>
      <c r="L132" s="113" t="s">
        <v>580</v>
      </c>
      <c r="M132" s="150">
        <v>237.78</v>
      </c>
      <c r="N132" s="113"/>
      <c r="O132" s="147">
        <v>201.79</v>
      </c>
      <c r="P132" s="113" t="s">
        <v>580</v>
      </c>
      <c r="Q132" s="150">
        <v>250</v>
      </c>
      <c r="R132" s="113"/>
      <c r="S132" s="150">
        <v>375.92</v>
      </c>
      <c r="T132" s="113" t="s">
        <v>580</v>
      </c>
      <c r="U132" s="150">
        <v>100.46</v>
      </c>
      <c r="V132" s="113"/>
      <c r="W132" s="150">
        <v>144.11000000000001</v>
      </c>
      <c r="X132" s="150"/>
      <c r="Y132" s="149">
        <v>37.200000000000003</v>
      </c>
      <c r="Z132" s="113"/>
      <c r="AA132" s="248">
        <v>0</v>
      </c>
      <c r="AB132" s="113"/>
      <c r="AC132" s="191"/>
      <c r="AD132" s="113"/>
      <c r="AE132" s="149">
        <v>171.09</v>
      </c>
      <c r="AG132" s="149">
        <v>250</v>
      </c>
    </row>
    <row r="133" spans="1:33" x14ac:dyDescent="0.3">
      <c r="A133" s="113" t="s">
        <v>484</v>
      </c>
      <c r="B133" s="113"/>
      <c r="C133" s="113" t="s">
        <v>90</v>
      </c>
      <c r="D133" s="113"/>
      <c r="E133" s="150">
        <v>14.28</v>
      </c>
      <c r="F133" s="113"/>
      <c r="G133" s="150">
        <v>93.64</v>
      </c>
      <c r="H133" s="113"/>
      <c r="I133" s="150">
        <v>1257.83</v>
      </c>
      <c r="J133" s="113"/>
      <c r="K133" s="150">
        <v>2355.69</v>
      </c>
      <c r="L133" s="113" t="s">
        <v>580</v>
      </c>
      <c r="M133" s="150">
        <v>5969.58</v>
      </c>
      <c r="N133" s="113"/>
      <c r="O133" s="147">
        <v>6178.03</v>
      </c>
      <c r="P133" s="113" t="s">
        <v>580</v>
      </c>
      <c r="Q133" s="150">
        <v>6250</v>
      </c>
      <c r="R133" s="113"/>
      <c r="S133" s="150">
        <v>6601.57</v>
      </c>
      <c r="T133" s="113" t="s">
        <v>580</v>
      </c>
      <c r="U133" s="150">
        <v>3456.25</v>
      </c>
      <c r="V133" s="113"/>
      <c r="W133" s="150"/>
      <c r="X133" s="150"/>
      <c r="Y133" s="149">
        <v>0</v>
      </c>
      <c r="Z133" s="113"/>
      <c r="AA133" s="248"/>
      <c r="AB133" s="113"/>
      <c r="AC133" s="191"/>
      <c r="AD133" s="113"/>
      <c r="AE133" s="149"/>
    </row>
    <row r="134" spans="1:33" x14ac:dyDescent="0.3">
      <c r="A134" s="113" t="s">
        <v>1346</v>
      </c>
      <c r="B134" s="113"/>
      <c r="C134" s="113" t="s">
        <v>1108</v>
      </c>
      <c r="D134" s="113"/>
      <c r="E134" s="150"/>
      <c r="F134" s="113"/>
      <c r="G134" s="150"/>
      <c r="H134" s="113"/>
      <c r="I134" s="150"/>
      <c r="J134" s="113"/>
      <c r="K134" s="150"/>
      <c r="L134" s="113"/>
      <c r="M134" s="150"/>
      <c r="N134" s="113"/>
      <c r="O134" s="147"/>
      <c r="P134" s="113"/>
      <c r="Q134" s="150"/>
      <c r="R134" s="113"/>
      <c r="S134" s="150"/>
      <c r="T134" s="113"/>
      <c r="U134" s="150">
        <v>758.73</v>
      </c>
      <c r="V134" s="113"/>
      <c r="W134" s="150">
        <v>3076.65</v>
      </c>
      <c r="X134" s="150"/>
      <c r="Y134" s="149">
        <v>3429.82</v>
      </c>
      <c r="Z134" s="113"/>
      <c r="AA134" s="248">
        <v>4134.6000000000004</v>
      </c>
      <c r="AB134" s="113"/>
      <c r="AC134" s="191">
        <v>3500</v>
      </c>
      <c r="AD134" s="113"/>
      <c r="AE134" s="149">
        <v>3151</v>
      </c>
      <c r="AG134" s="149">
        <v>3500</v>
      </c>
    </row>
    <row r="135" spans="1:33" x14ac:dyDescent="0.3">
      <c r="A135" s="113" t="s">
        <v>823</v>
      </c>
      <c r="B135" s="113"/>
      <c r="C135" s="113" t="s">
        <v>816</v>
      </c>
      <c r="D135" s="113"/>
      <c r="E135" s="150"/>
      <c r="F135" s="113"/>
      <c r="G135" s="150"/>
      <c r="H135" s="113"/>
      <c r="I135" s="150"/>
      <c r="J135" s="113"/>
      <c r="K135" s="150"/>
      <c r="L135" s="113"/>
      <c r="M135" s="150"/>
      <c r="N135" s="113"/>
      <c r="O135" s="147"/>
      <c r="P135" s="113"/>
      <c r="Q135" s="150"/>
      <c r="R135" s="113"/>
      <c r="S135" s="150">
        <v>121.6</v>
      </c>
      <c r="T135" s="113"/>
      <c r="U135" s="150"/>
      <c r="V135" s="113"/>
      <c r="W135" s="150"/>
      <c r="X135" s="150"/>
      <c r="Y135" s="149">
        <v>0</v>
      </c>
      <c r="Z135" s="113"/>
      <c r="AA135" s="248">
        <v>0</v>
      </c>
      <c r="AB135" s="113"/>
      <c r="AC135" s="191"/>
      <c r="AD135" s="113"/>
      <c r="AE135" s="149"/>
    </row>
    <row r="136" spans="1:33" x14ac:dyDescent="0.3">
      <c r="A136" s="113" t="s">
        <v>417</v>
      </c>
      <c r="B136" s="113"/>
      <c r="C136" s="113" t="s">
        <v>418</v>
      </c>
      <c r="D136" s="113"/>
      <c r="E136" s="150">
        <v>12444.04</v>
      </c>
      <c r="F136" s="113"/>
      <c r="G136" s="150">
        <v>0</v>
      </c>
      <c r="H136" s="113"/>
      <c r="I136" s="150">
        <v>0</v>
      </c>
      <c r="J136" s="113"/>
      <c r="K136" s="150">
        <v>0</v>
      </c>
      <c r="L136" s="113"/>
      <c r="M136" s="150">
        <v>0</v>
      </c>
      <c r="N136" s="113"/>
      <c r="O136" s="147">
        <v>0</v>
      </c>
      <c r="P136" s="113"/>
      <c r="Q136" s="150">
        <v>0</v>
      </c>
      <c r="R136" s="113"/>
      <c r="S136" s="150">
        <v>0</v>
      </c>
      <c r="T136" s="113"/>
      <c r="U136" s="150">
        <v>0</v>
      </c>
      <c r="V136" s="113"/>
      <c r="W136" s="150">
        <v>0</v>
      </c>
      <c r="X136" s="150"/>
      <c r="Y136" s="149">
        <v>0</v>
      </c>
      <c r="Z136" s="113"/>
      <c r="AA136" s="248">
        <v>0</v>
      </c>
      <c r="AB136" s="113"/>
      <c r="AC136" s="191"/>
      <c r="AD136" s="113"/>
      <c r="AE136" s="149"/>
    </row>
    <row r="137" spans="1:33" x14ac:dyDescent="0.3">
      <c r="A137" s="113" t="s">
        <v>624</v>
      </c>
      <c r="B137" s="113"/>
      <c r="C137" s="113" t="s">
        <v>625</v>
      </c>
      <c r="D137" s="113"/>
      <c r="E137" s="150"/>
      <c r="F137" s="113"/>
      <c r="G137" s="150"/>
      <c r="H137" s="113"/>
      <c r="I137" s="150"/>
      <c r="J137" s="113"/>
      <c r="K137" s="150"/>
      <c r="L137" s="113" t="s">
        <v>582</v>
      </c>
      <c r="M137" s="150">
        <v>140.4</v>
      </c>
      <c r="N137" s="113"/>
      <c r="O137" s="147">
        <v>333.01</v>
      </c>
      <c r="P137" s="113" t="s">
        <v>582</v>
      </c>
      <c r="Q137" s="150">
        <v>200</v>
      </c>
      <c r="R137" s="113"/>
      <c r="S137" s="150">
        <v>0</v>
      </c>
      <c r="T137" s="113" t="s">
        <v>582</v>
      </c>
      <c r="U137" s="150">
        <v>35</v>
      </c>
      <c r="V137" s="113"/>
      <c r="W137" s="150">
        <v>0</v>
      </c>
      <c r="X137" s="150"/>
      <c r="Y137" s="149">
        <v>0</v>
      </c>
      <c r="Z137" s="113"/>
      <c r="AA137" s="248">
        <v>0</v>
      </c>
      <c r="AB137" s="113"/>
      <c r="AC137" s="191"/>
      <c r="AD137" s="113"/>
      <c r="AE137" s="149"/>
    </row>
    <row r="138" spans="1:33" x14ac:dyDescent="0.3">
      <c r="A138" s="113" t="s">
        <v>486</v>
      </c>
      <c r="B138" s="113"/>
      <c r="C138" s="113" t="s">
        <v>487</v>
      </c>
      <c r="D138" s="113"/>
      <c r="E138" s="150">
        <v>0</v>
      </c>
      <c r="F138" s="113"/>
      <c r="G138" s="150">
        <v>0</v>
      </c>
      <c r="H138" s="113"/>
      <c r="I138" s="150">
        <v>0</v>
      </c>
      <c r="J138" s="113"/>
      <c r="K138" s="150"/>
      <c r="L138" s="113"/>
      <c r="M138" s="150"/>
      <c r="N138" s="113"/>
      <c r="O138" s="147"/>
      <c r="P138" s="113"/>
      <c r="Q138" s="150">
        <v>200</v>
      </c>
      <c r="R138" s="113"/>
      <c r="S138" s="150">
        <v>49.25</v>
      </c>
      <c r="T138" s="113"/>
      <c r="U138" s="150">
        <v>0</v>
      </c>
      <c r="V138" s="113"/>
      <c r="W138" s="150">
        <v>0</v>
      </c>
      <c r="X138" s="150"/>
      <c r="Y138" s="149">
        <v>0</v>
      </c>
      <c r="Z138" s="113"/>
      <c r="AA138" s="248">
        <v>219.09</v>
      </c>
      <c r="AB138" s="113"/>
      <c r="AC138" s="191"/>
      <c r="AD138" s="113"/>
      <c r="AE138" s="149">
        <v>202.62</v>
      </c>
      <c r="AG138" s="149">
        <v>500</v>
      </c>
    </row>
    <row r="139" spans="1:33" x14ac:dyDescent="0.3">
      <c r="A139" s="113" t="s">
        <v>578</v>
      </c>
      <c r="B139" s="113"/>
      <c r="C139" s="113" t="s">
        <v>579</v>
      </c>
      <c r="D139" s="113"/>
      <c r="E139" s="150"/>
      <c r="F139" s="113"/>
      <c r="G139" s="150"/>
      <c r="H139" s="113"/>
      <c r="I139" s="150"/>
      <c r="J139" s="113"/>
      <c r="K139" s="150">
        <v>2537.6799999999998</v>
      </c>
      <c r="L139" s="113" t="s">
        <v>581</v>
      </c>
      <c r="M139" s="150">
        <v>886.73</v>
      </c>
      <c r="N139" s="113"/>
      <c r="O139" s="147">
        <v>81.319999999999993</v>
      </c>
      <c r="P139" s="113" t="s">
        <v>581</v>
      </c>
      <c r="Q139" s="150">
        <v>0</v>
      </c>
      <c r="R139" s="113"/>
      <c r="S139" s="150">
        <v>869.85</v>
      </c>
      <c r="T139" s="113" t="s">
        <v>581</v>
      </c>
      <c r="U139" s="150">
        <v>0</v>
      </c>
      <c r="V139" s="113"/>
      <c r="W139" s="150">
        <v>0</v>
      </c>
      <c r="X139" s="150"/>
      <c r="Y139" s="149">
        <v>0</v>
      </c>
      <c r="Z139" s="113"/>
      <c r="AA139" s="248">
        <v>0</v>
      </c>
      <c r="AB139" s="113"/>
      <c r="AC139" s="191"/>
      <c r="AD139" s="113"/>
      <c r="AE139" s="149"/>
    </row>
    <row r="140" spans="1:33" x14ac:dyDescent="0.3">
      <c r="A140" s="113" t="s">
        <v>1377</v>
      </c>
      <c r="B140" s="113"/>
      <c r="C140" s="113" t="s">
        <v>1378</v>
      </c>
      <c r="D140" s="113"/>
      <c r="E140" s="150"/>
      <c r="F140" s="113"/>
      <c r="G140" s="150"/>
      <c r="H140" s="113"/>
      <c r="I140" s="150"/>
      <c r="J140" s="113"/>
      <c r="K140" s="150"/>
      <c r="L140" s="113"/>
      <c r="M140" s="150"/>
      <c r="N140" s="113"/>
      <c r="O140" s="147"/>
      <c r="P140" s="113"/>
      <c r="Q140" s="150"/>
      <c r="R140" s="113"/>
      <c r="S140" s="150"/>
      <c r="T140" s="113"/>
      <c r="U140" s="150"/>
      <c r="V140" s="113"/>
      <c r="W140" s="150"/>
      <c r="X140" s="150"/>
      <c r="Y140" s="149">
        <v>2772</v>
      </c>
      <c r="Z140" s="113"/>
      <c r="AA140" s="248">
        <v>3156.49</v>
      </c>
      <c r="AB140" s="113"/>
      <c r="AC140" s="191"/>
      <c r="AD140" s="113"/>
      <c r="AE140" s="149">
        <v>6937.5</v>
      </c>
      <c r="AG140" s="149">
        <v>17750</v>
      </c>
    </row>
    <row r="141" spans="1:33" x14ac:dyDescent="0.3">
      <c r="A141" s="113" t="s">
        <v>614</v>
      </c>
      <c r="B141" s="113"/>
      <c r="C141" s="113" t="s">
        <v>1379</v>
      </c>
      <c r="D141" s="113"/>
      <c r="E141" s="150">
        <v>0</v>
      </c>
      <c r="F141" s="113">
        <v>0</v>
      </c>
      <c r="G141" s="150">
        <v>0</v>
      </c>
      <c r="H141" s="113">
        <v>0</v>
      </c>
      <c r="I141" s="150">
        <v>0</v>
      </c>
      <c r="J141" s="113"/>
      <c r="K141" s="150">
        <v>0</v>
      </c>
      <c r="L141" s="113"/>
      <c r="M141" s="150">
        <v>6206.5</v>
      </c>
      <c r="N141" s="113"/>
      <c r="O141" s="147">
        <v>4081.5</v>
      </c>
      <c r="P141" s="113" t="s">
        <v>580</v>
      </c>
      <c r="Q141" s="150">
        <v>0</v>
      </c>
      <c r="R141" s="113"/>
      <c r="S141" s="150">
        <v>0</v>
      </c>
      <c r="T141" s="113" t="s">
        <v>580</v>
      </c>
      <c r="U141" s="150">
        <v>0</v>
      </c>
      <c r="V141" s="113"/>
      <c r="W141" s="150">
        <v>0</v>
      </c>
      <c r="X141" s="150"/>
      <c r="Y141" s="149">
        <v>0</v>
      </c>
      <c r="Z141" s="113"/>
      <c r="AA141" s="248">
        <v>0</v>
      </c>
      <c r="AB141" s="113"/>
      <c r="AC141" s="191"/>
      <c r="AD141" s="113"/>
      <c r="AE141" s="149"/>
    </row>
    <row r="142" spans="1:33" x14ac:dyDescent="0.3">
      <c r="A142" s="113" t="s">
        <v>1266</v>
      </c>
      <c r="B142" s="113"/>
      <c r="C142" s="113" t="s">
        <v>1267</v>
      </c>
      <c r="D142" s="113"/>
      <c r="E142" s="150"/>
      <c r="F142" s="113"/>
      <c r="G142" s="150"/>
      <c r="H142" s="113"/>
      <c r="I142" s="150"/>
      <c r="J142" s="113"/>
      <c r="K142" s="150"/>
      <c r="L142" s="113"/>
      <c r="M142" s="150"/>
      <c r="N142" s="113"/>
      <c r="O142" s="147"/>
      <c r="P142" s="113"/>
      <c r="Q142" s="150"/>
      <c r="R142" s="113"/>
      <c r="S142" s="150"/>
      <c r="T142" s="113"/>
      <c r="U142" s="150"/>
      <c r="V142" s="113"/>
      <c r="W142" s="150"/>
      <c r="X142" s="150"/>
      <c r="Y142" s="149">
        <v>8860.14</v>
      </c>
      <c r="Z142" s="113"/>
      <c r="AA142" s="248">
        <v>5821.51</v>
      </c>
      <c r="AB142" s="113"/>
      <c r="AC142" s="191">
        <v>10000</v>
      </c>
      <c r="AD142" s="113"/>
      <c r="AE142" s="149">
        <v>10132.09</v>
      </c>
      <c r="AG142" s="149">
        <v>12000</v>
      </c>
    </row>
    <row r="143" spans="1:33" x14ac:dyDescent="0.3">
      <c r="A143" s="113" t="s">
        <v>91</v>
      </c>
      <c r="B143" s="113"/>
      <c r="C143" s="113" t="s">
        <v>92</v>
      </c>
      <c r="D143" s="113"/>
      <c r="E143" s="150">
        <v>0</v>
      </c>
      <c r="F143" s="113"/>
      <c r="G143" s="150">
        <v>52.5</v>
      </c>
      <c r="H143" s="113"/>
      <c r="I143" s="150">
        <v>0</v>
      </c>
      <c r="J143" s="113"/>
      <c r="K143" s="150">
        <v>0</v>
      </c>
      <c r="L143" s="113"/>
      <c r="M143" s="150">
        <v>56.25</v>
      </c>
      <c r="N143" s="113"/>
      <c r="O143" s="147"/>
      <c r="P143" s="113" t="s">
        <v>580</v>
      </c>
      <c r="Q143" s="150">
        <v>0</v>
      </c>
      <c r="R143" s="113"/>
      <c r="S143" s="150">
        <v>0</v>
      </c>
      <c r="T143" s="113" t="s">
        <v>580</v>
      </c>
      <c r="U143" s="150">
        <v>0</v>
      </c>
      <c r="V143" s="113"/>
      <c r="W143" s="150">
        <v>0</v>
      </c>
      <c r="X143" s="150"/>
      <c r="Y143" s="149">
        <v>44</v>
      </c>
      <c r="Z143" s="113"/>
      <c r="AA143" s="248">
        <v>0</v>
      </c>
      <c r="AB143" s="113"/>
      <c r="AC143" s="191"/>
      <c r="AD143" s="113"/>
      <c r="AE143" s="149"/>
    </row>
    <row r="144" spans="1:33" x14ac:dyDescent="0.3">
      <c r="A144" s="113" t="s">
        <v>93</v>
      </c>
      <c r="B144" s="113"/>
      <c r="C144" s="113" t="s">
        <v>94</v>
      </c>
      <c r="D144" s="113"/>
      <c r="E144" s="150">
        <v>0</v>
      </c>
      <c r="F144" s="113"/>
      <c r="G144" s="150">
        <v>11.43</v>
      </c>
      <c r="H144" s="113"/>
      <c r="I144" s="150">
        <v>0</v>
      </c>
      <c r="J144" s="113"/>
      <c r="K144" s="150">
        <v>0</v>
      </c>
      <c r="L144" s="113"/>
      <c r="M144" s="150">
        <v>12.6</v>
      </c>
      <c r="N144" s="113"/>
      <c r="O144" s="147"/>
      <c r="P144" s="113" t="s">
        <v>580</v>
      </c>
      <c r="Q144" s="150">
        <v>0</v>
      </c>
      <c r="R144" s="113"/>
      <c r="S144" s="150">
        <v>0</v>
      </c>
      <c r="T144" s="113" t="s">
        <v>580</v>
      </c>
      <c r="U144" s="150">
        <v>0</v>
      </c>
      <c r="V144" s="113"/>
      <c r="W144" s="150">
        <v>0</v>
      </c>
      <c r="X144" s="150"/>
      <c r="Y144" s="149">
        <v>11.2</v>
      </c>
      <c r="Z144" s="113"/>
      <c r="AA144" s="248">
        <v>0</v>
      </c>
      <c r="AB144" s="113"/>
      <c r="AC144" s="191"/>
      <c r="AD144" s="113"/>
      <c r="AE144" s="149"/>
    </row>
    <row r="145" spans="1:33" x14ac:dyDescent="0.3">
      <c r="A145" s="113" t="s">
        <v>1268</v>
      </c>
      <c r="B145" s="113"/>
      <c r="C145" s="113" t="s">
        <v>1269</v>
      </c>
      <c r="D145" s="113"/>
      <c r="E145" s="150"/>
      <c r="F145" s="113"/>
      <c r="G145" s="150"/>
      <c r="H145" s="113"/>
      <c r="I145" s="150"/>
      <c r="J145" s="113"/>
      <c r="K145" s="150"/>
      <c r="L145" s="113"/>
      <c r="M145" s="150"/>
      <c r="N145" s="113"/>
      <c r="O145" s="147"/>
      <c r="P145" s="113"/>
      <c r="Q145" s="150"/>
      <c r="R145" s="113"/>
      <c r="S145" s="150"/>
      <c r="T145" s="113"/>
      <c r="U145" s="150"/>
      <c r="V145" s="113"/>
      <c r="W145" s="150"/>
      <c r="X145" s="150"/>
      <c r="Y145" s="149">
        <v>619.04999999999995</v>
      </c>
      <c r="Z145" s="113"/>
      <c r="AA145" s="248">
        <v>753.46</v>
      </c>
      <c r="AB145" s="113"/>
      <c r="AC145" s="191">
        <v>1500</v>
      </c>
      <c r="AD145" s="113"/>
      <c r="AE145" s="149">
        <v>1583.91</v>
      </c>
      <c r="AG145" s="149">
        <v>2500</v>
      </c>
    </row>
    <row r="146" spans="1:33" x14ac:dyDescent="0.3">
      <c r="A146" s="113" t="s">
        <v>1270</v>
      </c>
      <c r="B146" s="113"/>
      <c r="C146" s="113" t="s">
        <v>1271</v>
      </c>
      <c r="D146" s="113"/>
      <c r="E146" s="150"/>
      <c r="F146" s="113"/>
      <c r="G146" s="150"/>
      <c r="H146" s="113"/>
      <c r="I146" s="150"/>
      <c r="J146" s="113"/>
      <c r="K146" s="150"/>
      <c r="L146" s="113"/>
      <c r="M146" s="150"/>
      <c r="N146" s="113"/>
      <c r="O146" s="147"/>
      <c r="P146" s="113"/>
      <c r="Q146" s="150"/>
      <c r="R146" s="113"/>
      <c r="S146" s="150"/>
      <c r="T146" s="113"/>
      <c r="U146" s="150"/>
      <c r="V146" s="113"/>
      <c r="W146" s="150"/>
      <c r="X146" s="150"/>
      <c r="Y146" s="149">
        <v>1980.24</v>
      </c>
      <c r="Z146" s="113"/>
      <c r="AA146" s="248">
        <v>1510.14</v>
      </c>
      <c r="AB146" s="113"/>
      <c r="AC146" s="191">
        <v>2500</v>
      </c>
      <c r="AD146" s="113"/>
      <c r="AE146" s="149">
        <v>2440.65</v>
      </c>
      <c r="AG146" s="149">
        <v>3000</v>
      </c>
    </row>
    <row r="147" spans="1:33" x14ac:dyDescent="0.3">
      <c r="A147" s="113" t="s">
        <v>615</v>
      </c>
      <c r="B147" s="113"/>
      <c r="C147" s="113" t="s">
        <v>616</v>
      </c>
      <c r="D147" s="113"/>
      <c r="E147" s="150">
        <v>0</v>
      </c>
      <c r="F147" s="113"/>
      <c r="G147" s="150">
        <v>0</v>
      </c>
      <c r="H147" s="113"/>
      <c r="I147" s="150">
        <v>0</v>
      </c>
      <c r="J147" s="113"/>
      <c r="K147" s="150">
        <v>0</v>
      </c>
      <c r="L147" s="113"/>
      <c r="M147" s="150">
        <v>2287.9699999999998</v>
      </c>
      <c r="N147" s="113"/>
      <c r="O147" s="147">
        <v>1746.49</v>
      </c>
      <c r="P147" s="113" t="s">
        <v>580</v>
      </c>
      <c r="Q147" s="150">
        <v>0</v>
      </c>
      <c r="R147" s="113"/>
      <c r="S147" s="150">
        <v>0</v>
      </c>
      <c r="T147" s="113" t="s">
        <v>580</v>
      </c>
      <c r="U147" s="150">
        <v>0</v>
      </c>
      <c r="V147" s="113"/>
      <c r="W147" s="150">
        <v>0</v>
      </c>
      <c r="X147" s="150"/>
      <c r="Y147" s="149">
        <v>0</v>
      </c>
      <c r="Z147" s="113"/>
      <c r="AA147" s="248"/>
      <c r="AB147" s="113"/>
      <c r="AC147" s="191"/>
      <c r="AD147" s="113"/>
      <c r="AE147" s="149"/>
    </row>
    <row r="148" spans="1:33" x14ac:dyDescent="0.3">
      <c r="A148" s="113" t="s">
        <v>1399</v>
      </c>
      <c r="B148" s="113"/>
      <c r="C148" s="113" t="s">
        <v>1400</v>
      </c>
      <c r="D148" s="113"/>
      <c r="E148" s="150"/>
      <c r="F148" s="113"/>
      <c r="G148" s="150"/>
      <c r="H148" s="113"/>
      <c r="I148" s="150"/>
      <c r="J148" s="113"/>
      <c r="K148" s="150"/>
      <c r="L148" s="113"/>
      <c r="M148" s="150"/>
      <c r="N148" s="113"/>
      <c r="O148" s="147"/>
      <c r="P148" s="113"/>
      <c r="Q148" s="150"/>
      <c r="R148" s="113"/>
      <c r="S148" s="150"/>
      <c r="T148" s="113"/>
      <c r="U148" s="150"/>
      <c r="V148" s="113"/>
      <c r="W148" s="150"/>
      <c r="X148" s="150"/>
      <c r="Y148" s="149"/>
      <c r="Z148" s="113"/>
      <c r="AA148" s="248">
        <v>25</v>
      </c>
      <c r="AB148" s="113"/>
      <c r="AC148" s="191"/>
      <c r="AD148" s="113"/>
      <c r="AE148" s="149"/>
    </row>
    <row r="149" spans="1:33" x14ac:dyDescent="0.3">
      <c r="A149" s="113" t="s">
        <v>601</v>
      </c>
      <c r="B149" s="113"/>
      <c r="C149" s="113" t="s">
        <v>602</v>
      </c>
      <c r="D149" s="113"/>
      <c r="E149" s="150">
        <v>0</v>
      </c>
      <c r="F149" s="113"/>
      <c r="G149" s="150">
        <v>0</v>
      </c>
      <c r="H149" s="113"/>
      <c r="I149" s="150">
        <v>0</v>
      </c>
      <c r="J149" s="113"/>
      <c r="K149" s="150">
        <v>2679.17</v>
      </c>
      <c r="L149" s="113" t="s">
        <v>581</v>
      </c>
      <c r="M149" s="150">
        <v>0</v>
      </c>
      <c r="N149" s="113"/>
      <c r="O149" s="147"/>
      <c r="P149" s="113" t="s">
        <v>581</v>
      </c>
      <c r="Q149" s="150">
        <v>0</v>
      </c>
      <c r="R149" s="113"/>
      <c r="S149" s="150">
        <v>0</v>
      </c>
      <c r="T149" s="113" t="s">
        <v>581</v>
      </c>
      <c r="U149" s="150">
        <v>0</v>
      </c>
      <c r="V149" s="113"/>
      <c r="W149" s="150">
        <v>0</v>
      </c>
      <c r="X149" s="150"/>
      <c r="Y149" s="149">
        <v>0</v>
      </c>
      <c r="Z149" s="113"/>
      <c r="AA149" s="248"/>
      <c r="AB149" s="113"/>
      <c r="AC149" s="191"/>
      <c r="AD149" s="113"/>
      <c r="AE149" s="149"/>
    </row>
    <row r="150" spans="1:33" x14ac:dyDescent="0.3">
      <c r="A150" s="113" t="s">
        <v>419</v>
      </c>
      <c r="B150" s="113"/>
      <c r="C150" s="113" t="s">
        <v>420</v>
      </c>
      <c r="D150" s="113"/>
      <c r="E150" s="150">
        <v>75</v>
      </c>
      <c r="F150" s="113"/>
      <c r="G150" s="150">
        <v>0</v>
      </c>
      <c r="H150" s="113"/>
      <c r="I150" s="150">
        <v>0</v>
      </c>
      <c r="J150" s="113"/>
      <c r="K150" s="153">
        <v>0</v>
      </c>
      <c r="L150" s="113"/>
      <c r="M150" s="150">
        <v>787.5</v>
      </c>
      <c r="N150" s="113"/>
      <c r="O150" s="147">
        <v>986.33</v>
      </c>
      <c r="P150" s="113" t="s">
        <v>580</v>
      </c>
      <c r="Q150" s="150">
        <v>0</v>
      </c>
      <c r="R150" s="113"/>
      <c r="S150" s="150">
        <v>0</v>
      </c>
      <c r="T150" s="113" t="s">
        <v>580</v>
      </c>
      <c r="U150" s="150">
        <v>0</v>
      </c>
      <c r="V150" s="113"/>
      <c r="W150" s="150">
        <v>0</v>
      </c>
      <c r="X150" s="150"/>
      <c r="Y150" s="149">
        <v>0</v>
      </c>
      <c r="Z150" s="113"/>
      <c r="AA150" s="248"/>
      <c r="AB150" s="113"/>
      <c r="AC150" s="191"/>
      <c r="AD150" s="113"/>
      <c r="AE150" s="149"/>
    </row>
    <row r="151" spans="1:33" x14ac:dyDescent="0.3">
      <c r="A151" s="113" t="s">
        <v>95</v>
      </c>
      <c r="B151" s="113"/>
      <c r="C151" s="113" t="s">
        <v>96</v>
      </c>
      <c r="D151" s="113"/>
      <c r="E151" s="150">
        <v>141117.99</v>
      </c>
      <c r="F151" s="113"/>
      <c r="G151" s="150">
        <v>119150.67</v>
      </c>
      <c r="H151" s="113"/>
      <c r="I151" s="150">
        <v>145030.81</v>
      </c>
      <c r="J151" s="113"/>
      <c r="K151" s="151">
        <v>124280.72</v>
      </c>
      <c r="L151" s="113" t="s">
        <v>580</v>
      </c>
      <c r="M151" s="150">
        <v>152401.74</v>
      </c>
      <c r="N151" s="113"/>
      <c r="O151" s="147">
        <v>118743.8</v>
      </c>
      <c r="P151" s="113" t="s">
        <v>580</v>
      </c>
      <c r="Q151" s="150">
        <v>120000</v>
      </c>
      <c r="R151" s="113"/>
      <c r="S151" s="150">
        <v>85652.07</v>
      </c>
      <c r="T151" s="113" t="s">
        <v>580</v>
      </c>
      <c r="U151" s="167">
        <v>139456.92000000001</v>
      </c>
      <c r="V151" s="113"/>
      <c r="W151" s="150">
        <v>168529.29</v>
      </c>
      <c r="X151" s="150"/>
      <c r="Y151" s="149">
        <v>82692.160000000003</v>
      </c>
      <c r="Z151" s="113"/>
      <c r="AA151" s="248">
        <v>108198.53</v>
      </c>
      <c r="AB151" s="113"/>
      <c r="AC151" s="191">
        <v>128000</v>
      </c>
      <c r="AD151" s="113"/>
      <c r="AE151" s="149">
        <v>172315.83</v>
      </c>
      <c r="AG151" s="149">
        <v>160000</v>
      </c>
    </row>
    <row r="152" spans="1:33" x14ac:dyDescent="0.3">
      <c r="A152" s="113" t="s">
        <v>653</v>
      </c>
      <c r="B152" s="113"/>
      <c r="C152" s="113" t="s">
        <v>654</v>
      </c>
      <c r="D152" s="113"/>
      <c r="E152" s="150"/>
      <c r="F152" s="113"/>
      <c r="G152" s="150"/>
      <c r="H152" s="113"/>
      <c r="I152" s="150"/>
      <c r="J152" s="113"/>
      <c r="K152" s="151"/>
      <c r="L152" s="113"/>
      <c r="M152" s="150"/>
      <c r="N152" s="113"/>
      <c r="O152" s="147">
        <v>5327.25</v>
      </c>
      <c r="P152" s="113"/>
      <c r="Q152" s="150">
        <v>38500</v>
      </c>
      <c r="R152" s="113"/>
      <c r="S152" s="150"/>
      <c r="T152" s="113"/>
      <c r="U152" s="150"/>
      <c r="V152" s="113"/>
      <c r="W152" s="150"/>
      <c r="X152" s="150"/>
      <c r="Y152" s="149">
        <v>0</v>
      </c>
      <c r="Z152" s="113"/>
      <c r="AA152" s="248"/>
      <c r="AB152" s="113"/>
      <c r="AC152" s="191"/>
      <c r="AD152" s="113"/>
      <c r="AE152" s="149"/>
    </row>
    <row r="153" spans="1:33" x14ac:dyDescent="0.3">
      <c r="A153" s="113" t="s">
        <v>1345</v>
      </c>
      <c r="B153" s="113"/>
      <c r="C153" s="113" t="s">
        <v>1067</v>
      </c>
      <c r="D153" s="113"/>
      <c r="E153" s="150"/>
      <c r="F153" s="113"/>
      <c r="G153" s="150"/>
      <c r="H153" s="113"/>
      <c r="I153" s="150"/>
      <c r="J153" s="113"/>
      <c r="K153" s="151"/>
      <c r="L153" s="113"/>
      <c r="M153" s="150"/>
      <c r="N153" s="113"/>
      <c r="O153" s="147"/>
      <c r="P153" s="113"/>
      <c r="Q153" s="150"/>
      <c r="R153" s="113"/>
      <c r="S153" s="150"/>
      <c r="T153" s="113"/>
      <c r="U153" s="150">
        <v>22617.41</v>
      </c>
      <c r="V153" s="113"/>
      <c r="W153" s="150">
        <v>4000</v>
      </c>
      <c r="X153" s="150"/>
      <c r="Y153" s="149">
        <v>34506.58</v>
      </c>
      <c r="Z153" s="113"/>
      <c r="AA153" s="248">
        <v>38770.71</v>
      </c>
      <c r="AB153" s="113"/>
      <c r="AC153" s="191">
        <v>40000</v>
      </c>
      <c r="AD153" s="113"/>
      <c r="AE153" s="149">
        <v>0</v>
      </c>
      <c r="AG153" s="149">
        <v>40000</v>
      </c>
    </row>
    <row r="154" spans="1:33" x14ac:dyDescent="0.3">
      <c r="A154" s="113" t="s">
        <v>1221</v>
      </c>
      <c r="B154" s="113"/>
      <c r="C154" s="113" t="s">
        <v>1222</v>
      </c>
      <c r="D154" s="113"/>
      <c r="E154" s="150"/>
      <c r="F154" s="113"/>
      <c r="G154" s="150"/>
      <c r="H154" s="113"/>
      <c r="I154" s="150"/>
      <c r="J154" s="113"/>
      <c r="K154" s="151"/>
      <c r="L154" s="113"/>
      <c r="M154" s="150"/>
      <c r="N154" s="113"/>
      <c r="O154" s="147"/>
      <c r="P154" s="113"/>
      <c r="Q154" s="150"/>
      <c r="R154" s="113"/>
      <c r="S154" s="150"/>
      <c r="T154" s="113"/>
      <c r="U154" s="150"/>
      <c r="V154" s="113"/>
      <c r="W154" s="150">
        <v>820.41</v>
      </c>
      <c r="X154" s="150"/>
      <c r="Y154" s="149">
        <v>695.76</v>
      </c>
      <c r="Z154" s="113"/>
      <c r="AA154" s="248">
        <v>683.97</v>
      </c>
      <c r="AB154" s="113"/>
      <c r="AC154" s="191"/>
      <c r="AD154" s="113"/>
      <c r="AE154" s="149"/>
    </row>
    <row r="155" spans="1:33" x14ac:dyDescent="0.3">
      <c r="A155" s="113" t="s">
        <v>1223</v>
      </c>
      <c r="B155" s="113"/>
      <c r="C155" s="113" t="s">
        <v>1224</v>
      </c>
      <c r="D155" s="113"/>
      <c r="E155" s="150"/>
      <c r="F155" s="113"/>
      <c r="G155" s="150"/>
      <c r="H155" s="113"/>
      <c r="I155" s="150"/>
      <c r="J155" s="113"/>
      <c r="K155" s="151"/>
      <c r="L155" s="113"/>
      <c r="M155" s="150"/>
      <c r="N155" s="113"/>
      <c r="O155" s="147"/>
      <c r="P155" s="113"/>
      <c r="Q155" s="150"/>
      <c r="R155" s="113"/>
      <c r="S155" s="150"/>
      <c r="T155" s="113"/>
      <c r="U155" s="150"/>
      <c r="V155" s="113"/>
      <c r="W155" s="150">
        <v>2000</v>
      </c>
      <c r="X155" s="150"/>
      <c r="Y155" s="149">
        <v>2563.79</v>
      </c>
      <c r="Z155" s="113"/>
      <c r="AA155" s="248">
        <v>992.61</v>
      </c>
      <c r="AB155" s="113"/>
      <c r="AC155" s="191"/>
      <c r="AD155" s="113"/>
      <c r="AE155" s="149"/>
    </row>
    <row r="156" spans="1:33" x14ac:dyDescent="0.3">
      <c r="A156" s="113" t="s">
        <v>1272</v>
      </c>
      <c r="B156" s="113"/>
      <c r="C156" s="113" t="s">
        <v>1273</v>
      </c>
      <c r="D156" s="113"/>
      <c r="E156" s="150"/>
      <c r="F156" s="113"/>
      <c r="G156" s="150"/>
      <c r="H156" s="113"/>
      <c r="I156" s="150"/>
      <c r="J156" s="113"/>
      <c r="K156" s="151"/>
      <c r="L156" s="113"/>
      <c r="M156" s="150"/>
      <c r="N156" s="113"/>
      <c r="O156" s="147"/>
      <c r="P156" s="113"/>
      <c r="Q156" s="150"/>
      <c r="R156" s="113"/>
      <c r="S156" s="150"/>
      <c r="T156" s="113"/>
      <c r="U156" s="150"/>
      <c r="V156" s="113"/>
      <c r="W156" s="150"/>
      <c r="X156" s="150"/>
      <c r="Y156" s="149">
        <v>49093</v>
      </c>
      <c r="Z156" s="113"/>
      <c r="AA156" s="248">
        <v>0</v>
      </c>
      <c r="AB156" s="113"/>
      <c r="AC156" s="191"/>
      <c r="AD156" s="113"/>
      <c r="AE156" s="149"/>
    </row>
    <row r="157" spans="1:33" x14ac:dyDescent="0.3">
      <c r="A157" s="113" t="s">
        <v>1380</v>
      </c>
      <c r="B157" s="113"/>
      <c r="C157" s="113" t="s">
        <v>1381</v>
      </c>
      <c r="D157" s="113"/>
      <c r="E157" s="150"/>
      <c r="F157" s="113"/>
      <c r="G157" s="150"/>
      <c r="H157" s="113"/>
      <c r="I157" s="150"/>
      <c r="J157" s="113"/>
      <c r="K157" s="151"/>
      <c r="L157" s="113"/>
      <c r="M157" s="150"/>
      <c r="N157" s="113"/>
      <c r="O157" s="147"/>
      <c r="P157" s="113"/>
      <c r="Q157" s="150"/>
      <c r="R157" s="113"/>
      <c r="S157" s="150"/>
      <c r="T157" s="113"/>
      <c r="U157" s="150"/>
      <c r="V157" s="113"/>
      <c r="W157" s="150"/>
      <c r="X157" s="150"/>
      <c r="Y157" s="149">
        <v>1797.95</v>
      </c>
      <c r="Z157" s="113"/>
      <c r="AA157" s="248"/>
      <c r="AB157" s="113"/>
      <c r="AC157" s="191"/>
      <c r="AD157" s="113"/>
      <c r="AE157" s="149">
        <v>1234.8499999999999</v>
      </c>
    </row>
    <row r="158" spans="1:33" x14ac:dyDescent="0.3">
      <c r="A158" s="113" t="s">
        <v>1552</v>
      </c>
      <c r="B158" s="113"/>
      <c r="C158" s="113" t="s">
        <v>1553</v>
      </c>
      <c r="D158" s="113"/>
      <c r="E158" s="150"/>
      <c r="F158" s="113"/>
      <c r="G158" s="150"/>
      <c r="H158" s="113"/>
      <c r="I158" s="150"/>
      <c r="J158" s="113"/>
      <c r="K158" s="151"/>
      <c r="L158" s="113"/>
      <c r="M158" s="150"/>
      <c r="N158" s="113"/>
      <c r="O158" s="147"/>
      <c r="P158" s="113"/>
      <c r="Q158" s="150"/>
      <c r="R158" s="113"/>
      <c r="S158" s="150"/>
      <c r="T158" s="113"/>
      <c r="U158" s="150"/>
      <c r="V158" s="113"/>
      <c r="W158" s="150"/>
      <c r="X158" s="150"/>
      <c r="Y158" s="149"/>
      <c r="Z158" s="113"/>
      <c r="AA158" s="248"/>
      <c r="AB158" s="113"/>
      <c r="AC158" s="191"/>
      <c r="AD158" s="113"/>
      <c r="AE158" s="149">
        <v>8250</v>
      </c>
    </row>
    <row r="159" spans="1:33" x14ac:dyDescent="0.3">
      <c r="A159" s="113" t="s">
        <v>1344</v>
      </c>
      <c r="B159" s="113"/>
      <c r="C159" s="113" t="s">
        <v>1142</v>
      </c>
      <c r="D159" s="113"/>
      <c r="E159" s="150"/>
      <c r="F159" s="113"/>
      <c r="G159" s="150"/>
      <c r="H159" s="113"/>
      <c r="I159" s="150"/>
      <c r="J159" s="113"/>
      <c r="K159" s="151"/>
      <c r="L159" s="113"/>
      <c r="M159" s="150"/>
      <c r="N159" s="113"/>
      <c r="O159" s="147"/>
      <c r="P159" s="113"/>
      <c r="Q159" s="150"/>
      <c r="R159" s="113"/>
      <c r="S159" s="150"/>
      <c r="T159" s="113"/>
      <c r="U159" s="150"/>
      <c r="V159" s="113"/>
      <c r="W159" s="150">
        <v>1946.14</v>
      </c>
      <c r="X159" s="150"/>
      <c r="Y159" s="149"/>
      <c r="Z159" s="113"/>
      <c r="AA159" s="248">
        <v>6254</v>
      </c>
      <c r="AB159" s="113"/>
      <c r="AC159" s="191"/>
      <c r="AD159" s="113"/>
      <c r="AE159" s="149"/>
    </row>
    <row r="160" spans="1:33" x14ac:dyDescent="0.3">
      <c r="A160" s="113" t="s">
        <v>822</v>
      </c>
      <c r="B160" s="113"/>
      <c r="C160" s="113" t="s">
        <v>817</v>
      </c>
      <c r="D160" s="113"/>
      <c r="E160" s="150"/>
      <c r="F160" s="113"/>
      <c r="G160" s="150"/>
      <c r="H160" s="113"/>
      <c r="I160" s="150"/>
      <c r="J160" s="113"/>
      <c r="K160" s="151"/>
      <c r="L160" s="113" t="s">
        <v>580</v>
      </c>
      <c r="M160" s="150"/>
      <c r="N160" s="113"/>
      <c r="O160" s="147"/>
      <c r="P160" s="113" t="s">
        <v>580</v>
      </c>
      <c r="Q160" s="150"/>
      <c r="R160" s="113"/>
      <c r="S160" s="150">
        <v>18561</v>
      </c>
      <c r="T160" s="113" t="s">
        <v>580</v>
      </c>
      <c r="U160" s="150"/>
      <c r="V160" s="113"/>
      <c r="W160" s="150">
        <v>8564.99</v>
      </c>
      <c r="X160" s="150"/>
      <c r="Y160" s="149">
        <v>0</v>
      </c>
      <c r="Z160" s="113"/>
      <c r="AA160" s="248">
        <v>21930.31</v>
      </c>
      <c r="AB160" s="113"/>
      <c r="AC160" s="191">
        <v>12446</v>
      </c>
      <c r="AD160" s="113"/>
      <c r="AE160" s="149"/>
    </row>
    <row r="161" spans="1:33" x14ac:dyDescent="0.3">
      <c r="A161" s="113" t="s">
        <v>97</v>
      </c>
      <c r="B161" s="113"/>
      <c r="C161" s="113" t="s">
        <v>98</v>
      </c>
      <c r="D161" s="113"/>
      <c r="E161" s="150">
        <v>2427.5</v>
      </c>
      <c r="F161" s="113"/>
      <c r="G161" s="150">
        <v>3262.5</v>
      </c>
      <c r="H161" s="113"/>
      <c r="I161" s="150">
        <v>2242.5</v>
      </c>
      <c r="J161" s="113"/>
      <c r="K161" s="153">
        <v>3450</v>
      </c>
      <c r="L161" s="113" t="s">
        <v>580</v>
      </c>
      <c r="M161" s="150">
        <v>3825</v>
      </c>
      <c r="N161" s="113"/>
      <c r="O161" s="147">
        <v>2737.5</v>
      </c>
      <c r="P161" s="113" t="s">
        <v>580</v>
      </c>
      <c r="Q161" s="150">
        <v>4000</v>
      </c>
      <c r="R161" s="113"/>
      <c r="S161" s="150">
        <v>10672.5</v>
      </c>
      <c r="T161" s="113" t="s">
        <v>580</v>
      </c>
      <c r="U161" s="150">
        <v>2942.5</v>
      </c>
      <c r="V161" s="113"/>
      <c r="W161" s="150">
        <v>2090</v>
      </c>
      <c r="X161" s="150"/>
      <c r="Y161" s="149">
        <v>4125</v>
      </c>
      <c r="Z161" s="113"/>
      <c r="AA161" s="248">
        <v>2915</v>
      </c>
      <c r="AB161" s="113"/>
      <c r="AC161" s="191">
        <v>3500</v>
      </c>
      <c r="AD161" s="113"/>
      <c r="AE161" s="149">
        <v>5123.7299999999996</v>
      </c>
      <c r="AG161" s="149">
        <v>6500</v>
      </c>
    </row>
    <row r="162" spans="1:33" x14ac:dyDescent="0.3">
      <c r="A162" s="113" t="s">
        <v>99</v>
      </c>
      <c r="B162" s="113"/>
      <c r="C162" s="113" t="s">
        <v>100</v>
      </c>
      <c r="D162" s="113"/>
      <c r="E162" s="150">
        <v>0</v>
      </c>
      <c r="F162" s="113"/>
      <c r="G162" s="150">
        <v>300</v>
      </c>
      <c r="H162" s="113"/>
      <c r="I162" s="150">
        <v>0</v>
      </c>
      <c r="J162" s="113"/>
      <c r="K162" s="153">
        <v>0</v>
      </c>
      <c r="L162" s="113" t="s">
        <v>580</v>
      </c>
      <c r="M162" s="150">
        <v>218.68</v>
      </c>
      <c r="N162" s="113"/>
      <c r="O162" s="147">
        <v>0</v>
      </c>
      <c r="P162" s="113" t="s">
        <v>580</v>
      </c>
      <c r="Q162" s="150">
        <v>0</v>
      </c>
      <c r="R162" s="113"/>
      <c r="S162" s="150">
        <v>0</v>
      </c>
      <c r="T162" s="113" t="s">
        <v>580</v>
      </c>
      <c r="U162" s="150">
        <v>0</v>
      </c>
      <c r="V162" s="113"/>
      <c r="W162" s="150">
        <v>0</v>
      </c>
      <c r="X162" s="150"/>
      <c r="Y162" s="149">
        <v>0</v>
      </c>
      <c r="Z162" s="113"/>
      <c r="AA162" s="248"/>
      <c r="AB162" s="113"/>
      <c r="AC162" s="191"/>
      <c r="AD162" s="113"/>
      <c r="AE162" s="149"/>
    </row>
    <row r="163" spans="1:33" x14ac:dyDescent="0.3">
      <c r="A163" s="113" t="s">
        <v>101</v>
      </c>
      <c r="B163" s="113"/>
      <c r="C163" s="113" t="s">
        <v>102</v>
      </c>
      <c r="D163" s="113"/>
      <c r="E163" s="150">
        <v>48245.34</v>
      </c>
      <c r="F163" s="113"/>
      <c r="G163" s="150">
        <v>42436.13</v>
      </c>
      <c r="H163" s="113"/>
      <c r="I163" s="150">
        <v>54645.24</v>
      </c>
      <c r="J163" s="113"/>
      <c r="K163" s="151">
        <v>41616.74</v>
      </c>
      <c r="L163" s="113" t="s">
        <v>580</v>
      </c>
      <c r="M163" s="150">
        <v>52308.959999999999</v>
      </c>
      <c r="N163" s="113"/>
      <c r="O163" s="147">
        <v>46404.26</v>
      </c>
      <c r="P163" s="113" t="s">
        <v>580</v>
      </c>
      <c r="Q163" s="150">
        <v>50000</v>
      </c>
      <c r="R163" s="113"/>
      <c r="S163" s="150">
        <v>55961.42</v>
      </c>
      <c r="T163" s="113" t="s">
        <v>580</v>
      </c>
      <c r="U163" s="167">
        <v>58335.16</v>
      </c>
      <c r="V163" s="113"/>
      <c r="W163" s="150">
        <v>33333.03</v>
      </c>
      <c r="X163" s="150"/>
      <c r="Y163" s="149">
        <v>31254.44</v>
      </c>
      <c r="Z163" s="113"/>
      <c r="AA163" s="248">
        <v>46840.11</v>
      </c>
      <c r="AB163" s="113"/>
      <c r="AC163" s="191">
        <v>50000</v>
      </c>
      <c r="AD163" s="113"/>
      <c r="AE163" s="149">
        <v>47581.120000000003</v>
      </c>
      <c r="AG163" s="149">
        <v>50000</v>
      </c>
    </row>
    <row r="164" spans="1:33" x14ac:dyDescent="0.3">
      <c r="A164" s="113" t="s">
        <v>1274</v>
      </c>
      <c r="B164" s="113"/>
      <c r="C164" s="113" t="s">
        <v>1275</v>
      </c>
      <c r="D164" s="113"/>
      <c r="E164" s="150"/>
      <c r="F164" s="113"/>
      <c r="G164" s="150"/>
      <c r="H164" s="113"/>
      <c r="I164" s="150"/>
      <c r="J164" s="113"/>
      <c r="K164" s="151"/>
      <c r="L164" s="113"/>
      <c r="M164" s="150"/>
      <c r="N164" s="113"/>
      <c r="O164" s="147"/>
      <c r="P164" s="113"/>
      <c r="Q164" s="150"/>
      <c r="R164" s="113"/>
      <c r="S164" s="150"/>
      <c r="T164" s="113"/>
      <c r="U164" s="167"/>
      <c r="V164" s="113"/>
      <c r="W164" s="150"/>
      <c r="X164" s="150"/>
      <c r="Y164" s="149"/>
      <c r="Z164" s="113"/>
      <c r="AA164" s="248"/>
      <c r="AB164" s="113"/>
      <c r="AC164" s="191"/>
      <c r="AD164" s="113"/>
      <c r="AE164" s="149"/>
    </row>
    <row r="165" spans="1:33" x14ac:dyDescent="0.3">
      <c r="A165" s="113" t="s">
        <v>1554</v>
      </c>
      <c r="B165" s="113"/>
      <c r="C165" s="113" t="s">
        <v>1555</v>
      </c>
      <c r="D165" s="113"/>
      <c r="E165" s="150"/>
      <c r="F165" s="113"/>
      <c r="G165" s="150"/>
      <c r="H165" s="113"/>
      <c r="I165" s="150"/>
      <c r="J165" s="113"/>
      <c r="K165" s="151"/>
      <c r="L165" s="113"/>
      <c r="M165" s="150"/>
      <c r="N165" s="113"/>
      <c r="O165" s="147"/>
      <c r="P165" s="113"/>
      <c r="Q165" s="150"/>
      <c r="R165" s="113"/>
      <c r="S165" s="150"/>
      <c r="T165" s="113"/>
      <c r="U165" s="167"/>
      <c r="V165" s="113"/>
      <c r="W165" s="150"/>
      <c r="X165" s="150"/>
      <c r="Y165" s="149"/>
      <c r="Z165" s="113"/>
      <c r="AA165" s="248"/>
      <c r="AB165" s="113"/>
      <c r="AC165" s="191"/>
      <c r="AD165" s="113"/>
      <c r="AE165" s="149">
        <v>1920.86</v>
      </c>
    </row>
    <row r="166" spans="1:33" x14ac:dyDescent="0.3">
      <c r="A166" s="113" t="s">
        <v>1343</v>
      </c>
      <c r="B166" s="113"/>
      <c r="C166" s="113" t="s">
        <v>1143</v>
      </c>
      <c r="D166" s="113"/>
      <c r="E166" s="150"/>
      <c r="F166" s="113"/>
      <c r="G166" s="150"/>
      <c r="H166" s="113"/>
      <c r="I166" s="150"/>
      <c r="J166" s="113"/>
      <c r="K166" s="151"/>
      <c r="L166" s="113"/>
      <c r="M166" s="150"/>
      <c r="N166" s="113"/>
      <c r="O166" s="147"/>
      <c r="P166" s="113"/>
      <c r="Q166" s="150"/>
      <c r="R166" s="113"/>
      <c r="S166" s="150"/>
      <c r="T166" s="113"/>
      <c r="U166" s="167"/>
      <c r="V166" s="113"/>
      <c r="W166" s="150">
        <v>1018.74</v>
      </c>
      <c r="X166" s="150"/>
      <c r="Y166" s="149"/>
      <c r="Z166" s="113"/>
      <c r="AA166" s="248"/>
      <c r="AB166" s="113"/>
      <c r="AC166" s="191"/>
      <c r="AD166" s="113"/>
      <c r="AE166" s="149"/>
    </row>
    <row r="167" spans="1:33" x14ac:dyDescent="0.3">
      <c r="A167" s="113" t="s">
        <v>1342</v>
      </c>
      <c r="B167" s="113"/>
      <c r="C167" s="113" t="s">
        <v>102</v>
      </c>
      <c r="D167" s="113"/>
      <c r="E167" s="150"/>
      <c r="F167" s="113"/>
      <c r="G167" s="150"/>
      <c r="H167" s="113"/>
      <c r="I167" s="150"/>
      <c r="J167" s="113"/>
      <c r="K167" s="151"/>
      <c r="L167" s="113"/>
      <c r="M167" s="150"/>
      <c r="N167" s="113"/>
      <c r="O167" s="147"/>
      <c r="P167" s="113"/>
      <c r="Q167" s="150"/>
      <c r="R167" s="113"/>
      <c r="S167" s="150"/>
      <c r="T167" s="113"/>
      <c r="U167" s="168"/>
      <c r="V167" s="113"/>
      <c r="W167" s="150">
        <v>5554.73</v>
      </c>
      <c r="X167" s="150"/>
      <c r="Y167" s="149">
        <v>181.75</v>
      </c>
      <c r="Z167" s="113"/>
      <c r="AA167" s="248">
        <v>270</v>
      </c>
      <c r="AB167" s="113"/>
      <c r="AC167" s="191"/>
      <c r="AD167" s="113"/>
      <c r="AE167" s="149">
        <v>209.25</v>
      </c>
    </row>
    <row r="168" spans="1:33" x14ac:dyDescent="0.3">
      <c r="A168" s="113" t="s">
        <v>1382</v>
      </c>
      <c r="B168" s="113"/>
      <c r="C168" s="113" t="s">
        <v>1383</v>
      </c>
      <c r="D168" s="113"/>
      <c r="E168" s="150"/>
      <c r="F168" s="113"/>
      <c r="G168" s="150"/>
      <c r="H168" s="113"/>
      <c r="I168" s="150"/>
      <c r="J168" s="113"/>
      <c r="K168" s="151"/>
      <c r="L168" s="113"/>
      <c r="M168" s="150"/>
      <c r="N168" s="113"/>
      <c r="O168" s="147"/>
      <c r="P168" s="113"/>
      <c r="Q168" s="150"/>
      <c r="R168" s="113"/>
      <c r="S168" s="150"/>
      <c r="T168" s="113"/>
      <c r="U168" s="168"/>
      <c r="V168" s="113"/>
      <c r="W168" s="150"/>
      <c r="X168" s="150"/>
      <c r="Y168" s="149">
        <v>10950</v>
      </c>
      <c r="Z168" s="113"/>
      <c r="AA168" s="248"/>
      <c r="AB168" s="113"/>
      <c r="AC168" s="191"/>
      <c r="AD168" s="113"/>
      <c r="AE168" s="149"/>
    </row>
    <row r="169" spans="1:33" x14ac:dyDescent="0.3">
      <c r="A169" s="113" t="s">
        <v>1556</v>
      </c>
      <c r="B169" s="113"/>
      <c r="C169" s="113" t="s">
        <v>1557</v>
      </c>
      <c r="D169" s="113"/>
      <c r="E169" s="150"/>
      <c r="F169" s="113"/>
      <c r="G169" s="150"/>
      <c r="H169" s="113"/>
      <c r="I169" s="150"/>
      <c r="J169" s="113"/>
      <c r="K169" s="151"/>
      <c r="L169" s="113"/>
      <c r="M169" s="150"/>
      <c r="N169" s="113"/>
      <c r="O169" s="147"/>
      <c r="P169" s="113"/>
      <c r="Q169" s="150"/>
      <c r="R169" s="113"/>
      <c r="S169" s="150"/>
      <c r="T169" s="113"/>
      <c r="U169" s="168"/>
      <c r="V169" s="113"/>
      <c r="W169" s="150"/>
      <c r="X169" s="150"/>
      <c r="Y169" s="149"/>
      <c r="Z169" s="113"/>
      <c r="AA169" s="248"/>
      <c r="AB169" s="113"/>
      <c r="AC169" s="191"/>
      <c r="AD169" s="113"/>
      <c r="AE169" s="149">
        <v>282.16000000000003</v>
      </c>
    </row>
    <row r="170" spans="1:33" x14ac:dyDescent="0.3">
      <c r="A170" s="113" t="s">
        <v>103</v>
      </c>
      <c r="B170" s="113"/>
      <c r="C170" s="113" t="s">
        <v>104</v>
      </c>
      <c r="D170" s="113"/>
      <c r="E170" s="150">
        <v>668.33</v>
      </c>
      <c r="F170" s="113"/>
      <c r="G170" s="150">
        <v>1061.21</v>
      </c>
      <c r="H170" s="113"/>
      <c r="I170" s="150">
        <v>847.13</v>
      </c>
      <c r="J170" s="113"/>
      <c r="K170" s="153">
        <v>1198</v>
      </c>
      <c r="L170" s="113" t="s">
        <v>580</v>
      </c>
      <c r="M170" s="150">
        <v>1142.77</v>
      </c>
      <c r="N170" s="113"/>
      <c r="O170" s="147">
        <v>768.72</v>
      </c>
      <c r="P170" s="113" t="s">
        <v>580</v>
      </c>
      <c r="Q170" s="150">
        <v>1000</v>
      </c>
      <c r="R170" s="113"/>
      <c r="S170" s="150">
        <v>3247.28</v>
      </c>
      <c r="T170" s="113" t="s">
        <v>580</v>
      </c>
      <c r="U170" s="150">
        <v>747.38</v>
      </c>
      <c r="V170" s="113"/>
      <c r="W170" s="150">
        <v>519.9</v>
      </c>
      <c r="X170" s="150"/>
      <c r="Y170" s="149">
        <v>1017.64</v>
      </c>
      <c r="Z170" s="113"/>
      <c r="AA170" s="248">
        <v>703.71</v>
      </c>
      <c r="AB170" s="113"/>
      <c r="AC170" s="191">
        <v>1000</v>
      </c>
      <c r="AD170" s="113"/>
      <c r="AE170" s="149">
        <v>1214.4100000000001</v>
      </c>
      <c r="AG170" s="149">
        <v>1500</v>
      </c>
    </row>
    <row r="171" spans="1:33" x14ac:dyDescent="0.3">
      <c r="A171" s="113" t="s">
        <v>1341</v>
      </c>
      <c r="B171" s="113"/>
      <c r="C171" s="113" t="s">
        <v>1109</v>
      </c>
      <c r="D171" s="113"/>
      <c r="E171" s="150"/>
      <c r="F171" s="113"/>
      <c r="G171" s="150"/>
      <c r="H171" s="113"/>
      <c r="I171" s="150"/>
      <c r="J171" s="113"/>
      <c r="K171" s="154"/>
      <c r="L171" s="113"/>
      <c r="M171" s="150"/>
      <c r="N171" s="113"/>
      <c r="O171" s="147"/>
      <c r="P171" s="113"/>
      <c r="Q171" s="150"/>
      <c r="R171" s="113"/>
      <c r="S171" s="150"/>
      <c r="T171" s="113"/>
      <c r="U171" s="150">
        <v>4926.66</v>
      </c>
      <c r="V171" s="113"/>
      <c r="W171" s="150">
        <v>51380.34</v>
      </c>
      <c r="X171" s="150"/>
      <c r="Y171" s="149">
        <v>12489.83</v>
      </c>
      <c r="Z171" s="113"/>
      <c r="AA171" s="248">
        <v>42397.16</v>
      </c>
      <c r="AB171" s="113"/>
      <c r="AC171" s="191">
        <v>35000</v>
      </c>
      <c r="AD171" s="113"/>
      <c r="AE171" s="149">
        <v>34146</v>
      </c>
      <c r="AG171" s="149">
        <v>40000</v>
      </c>
    </row>
    <row r="172" spans="1:33" x14ac:dyDescent="0.3">
      <c r="A172" s="113" t="s">
        <v>1225</v>
      </c>
      <c r="B172" s="113"/>
      <c r="C172" s="113" t="s">
        <v>1226</v>
      </c>
      <c r="D172" s="113"/>
      <c r="E172" s="150"/>
      <c r="F172" s="113"/>
      <c r="G172" s="150"/>
      <c r="H172" s="113"/>
      <c r="I172" s="150"/>
      <c r="J172" s="113"/>
      <c r="K172" s="154"/>
      <c r="L172" s="113"/>
      <c r="M172" s="150"/>
      <c r="N172" s="113"/>
      <c r="O172" s="147"/>
      <c r="P172" s="113"/>
      <c r="Q172" s="150"/>
      <c r="R172" s="113"/>
      <c r="S172" s="150"/>
      <c r="T172" s="113"/>
      <c r="U172" s="150">
        <v>15480</v>
      </c>
      <c r="V172" s="113"/>
      <c r="W172" s="150">
        <v>16790.29</v>
      </c>
      <c r="X172" s="150"/>
      <c r="Y172" s="149"/>
      <c r="Z172" s="113"/>
      <c r="AA172" s="248">
        <v>15473.78</v>
      </c>
      <c r="AB172" s="113"/>
      <c r="AC172" s="191"/>
      <c r="AD172" s="113"/>
      <c r="AE172" s="149">
        <v>0</v>
      </c>
    </row>
    <row r="173" spans="1:33" x14ac:dyDescent="0.3">
      <c r="A173" s="113" t="s">
        <v>633</v>
      </c>
      <c r="B173" s="113"/>
      <c r="C173" s="113" t="s">
        <v>105</v>
      </c>
      <c r="D173" s="113"/>
      <c r="E173" s="150">
        <v>0</v>
      </c>
      <c r="F173" s="113"/>
      <c r="G173" s="150">
        <v>40109</v>
      </c>
      <c r="H173" s="113"/>
      <c r="I173" s="150">
        <v>8048.02</v>
      </c>
      <c r="J173" s="113"/>
      <c r="K173" s="150">
        <v>0</v>
      </c>
      <c r="L173" s="113"/>
      <c r="M173" s="150">
        <v>72.8</v>
      </c>
      <c r="N173" s="113"/>
      <c r="O173" s="147">
        <v>621.66999999999996</v>
      </c>
      <c r="P173" s="113"/>
      <c r="Q173" s="150">
        <v>750</v>
      </c>
      <c r="R173" s="113"/>
      <c r="S173" s="150"/>
      <c r="T173" s="113" t="s">
        <v>580</v>
      </c>
      <c r="U173" s="150">
        <v>0</v>
      </c>
      <c r="V173" s="113"/>
      <c r="W173" s="153">
        <v>0</v>
      </c>
      <c r="X173" s="150"/>
      <c r="Y173" s="149">
        <v>0</v>
      </c>
      <c r="Z173" s="113"/>
      <c r="AA173" s="248">
        <v>300</v>
      </c>
      <c r="AB173" s="113"/>
      <c r="AC173" s="191"/>
      <c r="AD173" s="113"/>
      <c r="AE173" s="149"/>
    </row>
    <row r="174" spans="1:33" x14ac:dyDescent="0.3">
      <c r="A174" s="113" t="s">
        <v>106</v>
      </c>
      <c r="B174" s="113"/>
      <c r="C174" s="113" t="s">
        <v>107</v>
      </c>
      <c r="D174" s="113"/>
      <c r="E174" s="150">
        <v>512.5</v>
      </c>
      <c r="F174" s="113"/>
      <c r="G174" s="150">
        <v>1021.15</v>
      </c>
      <c r="H174" s="113"/>
      <c r="I174" s="150">
        <v>0</v>
      </c>
      <c r="J174" s="113"/>
      <c r="K174" s="150">
        <v>0</v>
      </c>
      <c r="L174" s="113"/>
      <c r="M174" s="150">
        <v>0</v>
      </c>
      <c r="N174" s="113"/>
      <c r="O174" s="147">
        <v>32.409999999999997</v>
      </c>
      <c r="P174" s="113"/>
      <c r="Q174" s="150">
        <v>50</v>
      </c>
      <c r="R174" s="113"/>
      <c r="S174" s="150">
        <v>93.5</v>
      </c>
      <c r="T174" s="113" t="s">
        <v>582</v>
      </c>
      <c r="U174" s="150">
        <v>0</v>
      </c>
      <c r="V174" s="113"/>
      <c r="W174" s="151">
        <v>3071.28</v>
      </c>
      <c r="X174" s="150"/>
      <c r="Y174" s="149">
        <v>46.47</v>
      </c>
      <c r="Z174" s="113"/>
      <c r="AA174" s="248">
        <v>400</v>
      </c>
      <c r="AB174" s="113"/>
      <c r="AC174" s="191"/>
      <c r="AD174" s="113"/>
      <c r="AE174" s="149">
        <v>1057.5</v>
      </c>
      <c r="AG174" s="149">
        <v>2000</v>
      </c>
    </row>
    <row r="175" spans="1:33" x14ac:dyDescent="0.3">
      <c r="A175" s="113" t="s">
        <v>108</v>
      </c>
      <c r="B175" s="113"/>
      <c r="C175" s="113" t="s">
        <v>109</v>
      </c>
      <c r="D175" s="113"/>
      <c r="E175" s="150">
        <v>265.52</v>
      </c>
      <c r="F175" s="113"/>
      <c r="G175" s="150">
        <v>589</v>
      </c>
      <c r="H175" s="113"/>
      <c r="I175" s="150">
        <v>891</v>
      </c>
      <c r="J175" s="113"/>
      <c r="K175" s="150">
        <v>50</v>
      </c>
      <c r="L175" s="113"/>
      <c r="M175" s="150">
        <v>56.8</v>
      </c>
      <c r="N175" s="113"/>
      <c r="O175" s="147">
        <v>1121.44</v>
      </c>
      <c r="P175" s="113" t="s">
        <v>582</v>
      </c>
      <c r="Q175" s="150">
        <v>1000</v>
      </c>
      <c r="R175" s="113"/>
      <c r="S175" s="150">
        <v>200.1</v>
      </c>
      <c r="T175" s="113" t="s">
        <v>582</v>
      </c>
      <c r="U175" s="150">
        <v>150</v>
      </c>
      <c r="V175" s="113"/>
      <c r="W175" s="153">
        <v>50</v>
      </c>
      <c r="X175" s="150"/>
      <c r="Y175" s="149">
        <v>0</v>
      </c>
      <c r="Z175" s="113"/>
      <c r="AA175" s="248">
        <v>0</v>
      </c>
      <c r="AB175" s="113"/>
      <c r="AC175" s="191"/>
      <c r="AD175" s="113"/>
      <c r="AE175" s="149"/>
    </row>
    <row r="176" spans="1:33" x14ac:dyDescent="0.3">
      <c r="A176" s="113" t="s">
        <v>110</v>
      </c>
      <c r="B176" s="113"/>
      <c r="C176" s="113" t="s">
        <v>111</v>
      </c>
      <c r="D176" s="113"/>
      <c r="E176" s="150">
        <v>231</v>
      </c>
      <c r="F176" s="113"/>
      <c r="G176" s="150">
        <v>185</v>
      </c>
      <c r="H176" s="113"/>
      <c r="I176" s="150">
        <v>433</v>
      </c>
      <c r="J176" s="113"/>
      <c r="K176" s="150">
        <v>40.92</v>
      </c>
      <c r="L176" s="113" t="s">
        <v>582</v>
      </c>
      <c r="M176" s="150">
        <v>283.08</v>
      </c>
      <c r="N176" s="113"/>
      <c r="O176" s="147">
        <v>936.5</v>
      </c>
      <c r="P176" s="113" t="s">
        <v>582</v>
      </c>
      <c r="Q176" s="150">
        <v>1000</v>
      </c>
      <c r="R176" s="113"/>
      <c r="S176" s="150">
        <v>26.4</v>
      </c>
      <c r="T176" s="113" t="s">
        <v>582</v>
      </c>
      <c r="U176" s="150">
        <v>0</v>
      </c>
      <c r="V176" s="113"/>
      <c r="W176" s="150">
        <v>0</v>
      </c>
      <c r="X176" s="150"/>
      <c r="Y176" s="149">
        <v>336</v>
      </c>
      <c r="Z176" s="113"/>
      <c r="AA176" s="248">
        <v>2486.04</v>
      </c>
      <c r="AB176" s="113"/>
      <c r="AC176" s="191">
        <v>1000</v>
      </c>
      <c r="AD176" s="113"/>
      <c r="AE176" s="149">
        <v>798</v>
      </c>
      <c r="AG176" s="149">
        <v>1000</v>
      </c>
    </row>
    <row r="177" spans="1:33" x14ac:dyDescent="0.3">
      <c r="A177" s="113" t="s">
        <v>112</v>
      </c>
      <c r="B177" s="113"/>
      <c r="C177" s="113" t="s">
        <v>1422</v>
      </c>
      <c r="D177" s="113"/>
      <c r="E177" s="150">
        <v>7772.5</v>
      </c>
      <c r="F177" s="113"/>
      <c r="G177" s="150">
        <v>4121.93</v>
      </c>
      <c r="H177" s="113"/>
      <c r="I177" s="150">
        <v>13331.61</v>
      </c>
      <c r="J177" s="113"/>
      <c r="K177" s="150">
        <v>5245.99</v>
      </c>
      <c r="L177" s="113" t="s">
        <v>581</v>
      </c>
      <c r="M177" s="150">
        <v>6163.79</v>
      </c>
      <c r="N177" s="113"/>
      <c r="O177" s="147">
        <v>13599.45</v>
      </c>
      <c r="P177" s="113" t="s">
        <v>581</v>
      </c>
      <c r="Q177" s="150">
        <v>15000</v>
      </c>
      <c r="R177" s="113"/>
      <c r="S177" s="150">
        <v>6632.95</v>
      </c>
      <c r="T177" s="113" t="s">
        <v>581</v>
      </c>
      <c r="U177" s="150">
        <v>3199.05</v>
      </c>
      <c r="V177" s="113"/>
      <c r="W177" s="150">
        <v>2921.15</v>
      </c>
      <c r="X177" s="150"/>
      <c r="Y177" s="149">
        <v>4804.1499999999996</v>
      </c>
      <c r="Z177" s="113"/>
      <c r="AA177" s="248">
        <v>17882.86</v>
      </c>
      <c r="AB177" s="113"/>
      <c r="AC177" s="191">
        <v>10000</v>
      </c>
      <c r="AD177" s="113"/>
      <c r="AE177" s="149">
        <v>12621.23</v>
      </c>
      <c r="AG177" s="149">
        <v>10000</v>
      </c>
    </row>
    <row r="178" spans="1:33" x14ac:dyDescent="0.3">
      <c r="A178" s="113" t="s">
        <v>572</v>
      </c>
      <c r="B178" s="113"/>
      <c r="C178" s="113" t="s">
        <v>577</v>
      </c>
      <c r="D178" s="113"/>
      <c r="E178" s="150"/>
      <c r="F178" s="113"/>
      <c r="G178" s="150"/>
      <c r="H178" s="113"/>
      <c r="I178" s="150"/>
      <c r="J178" s="113"/>
      <c r="K178" s="150">
        <v>194.38</v>
      </c>
      <c r="L178" s="113" t="s">
        <v>581</v>
      </c>
      <c r="M178" s="150">
        <v>0</v>
      </c>
      <c r="N178" s="113"/>
      <c r="O178" s="147">
        <v>364.42</v>
      </c>
      <c r="P178" s="113" t="s">
        <v>581</v>
      </c>
      <c r="Q178" s="150">
        <v>1000</v>
      </c>
      <c r="R178" s="113"/>
      <c r="S178" s="150">
        <v>6322.15</v>
      </c>
      <c r="T178" s="113" t="s">
        <v>581</v>
      </c>
      <c r="U178" s="150">
        <v>0</v>
      </c>
      <c r="V178" s="113"/>
      <c r="W178" s="150">
        <v>0</v>
      </c>
      <c r="X178" s="150"/>
      <c r="Y178" s="149">
        <v>0</v>
      </c>
      <c r="Z178" s="113"/>
      <c r="AA178" s="248"/>
      <c r="AB178" s="113"/>
      <c r="AC178" s="191"/>
      <c r="AD178" s="113"/>
      <c r="AE178" s="149"/>
    </row>
    <row r="179" spans="1:33" x14ac:dyDescent="0.3">
      <c r="A179" s="113" t="s">
        <v>573</v>
      </c>
      <c r="B179" s="113"/>
      <c r="C179" s="113" t="s">
        <v>576</v>
      </c>
      <c r="D179" s="113"/>
      <c r="E179" s="150"/>
      <c r="F179" s="113"/>
      <c r="G179" s="150"/>
      <c r="H179" s="113"/>
      <c r="I179" s="150"/>
      <c r="J179" s="113"/>
      <c r="K179" s="150">
        <v>0</v>
      </c>
      <c r="L179" s="113" t="s">
        <v>581</v>
      </c>
      <c r="M179" s="150">
        <v>777.51</v>
      </c>
      <c r="N179" s="113"/>
      <c r="O179" s="147">
        <v>980.22</v>
      </c>
      <c r="P179" s="113" t="s">
        <v>581</v>
      </c>
      <c r="Q179" s="150">
        <v>1000</v>
      </c>
      <c r="R179" s="113"/>
      <c r="S179" s="150">
        <v>0</v>
      </c>
      <c r="T179" s="113" t="s">
        <v>581</v>
      </c>
      <c r="U179" s="150">
        <v>122</v>
      </c>
      <c r="V179" s="113"/>
      <c r="W179" s="150">
        <v>0</v>
      </c>
      <c r="X179" s="150"/>
      <c r="Y179" s="149">
        <v>0</v>
      </c>
      <c r="Z179" s="113"/>
      <c r="AA179" s="248"/>
      <c r="AB179" s="113"/>
      <c r="AC179" s="191"/>
      <c r="AD179" s="113"/>
      <c r="AE179" s="149"/>
    </row>
    <row r="180" spans="1:33" x14ac:dyDescent="0.3">
      <c r="A180" s="113" t="s">
        <v>574</v>
      </c>
      <c r="B180" s="113"/>
      <c r="C180" s="113" t="s">
        <v>575</v>
      </c>
      <c r="D180" s="113"/>
      <c r="E180" s="150"/>
      <c r="F180" s="113"/>
      <c r="G180" s="150"/>
      <c r="H180" s="113"/>
      <c r="I180" s="150"/>
      <c r="J180" s="113"/>
      <c r="K180" s="150">
        <v>780</v>
      </c>
      <c r="L180" s="113"/>
      <c r="M180" s="150">
        <v>1998</v>
      </c>
      <c r="N180" s="113"/>
      <c r="O180" s="147"/>
      <c r="P180" s="113" t="s">
        <v>581</v>
      </c>
      <c r="Q180" s="150">
        <v>3000</v>
      </c>
      <c r="R180" s="113"/>
      <c r="S180" s="150">
        <v>0</v>
      </c>
      <c r="T180" s="113" t="s">
        <v>581</v>
      </c>
      <c r="U180" s="150">
        <v>0</v>
      </c>
      <c r="V180" s="113"/>
      <c r="W180" s="150">
        <v>0</v>
      </c>
      <c r="X180" s="150"/>
      <c r="Y180" s="149">
        <v>0</v>
      </c>
      <c r="Z180" s="113"/>
      <c r="AA180" s="248">
        <v>0</v>
      </c>
      <c r="AB180" s="113"/>
      <c r="AC180" s="191"/>
      <c r="AD180" s="113"/>
      <c r="AE180" s="149"/>
    </row>
    <row r="181" spans="1:33" x14ac:dyDescent="0.3">
      <c r="A181" s="113" t="s">
        <v>1227</v>
      </c>
      <c r="B181" s="113"/>
      <c r="C181" s="113" t="s">
        <v>1228</v>
      </c>
      <c r="D181" s="113"/>
      <c r="E181" s="150"/>
      <c r="F181" s="113"/>
      <c r="G181" s="150"/>
      <c r="H181" s="113"/>
      <c r="I181" s="150"/>
      <c r="J181" s="113"/>
      <c r="K181" s="150"/>
      <c r="L181" s="113"/>
      <c r="M181" s="150"/>
      <c r="N181" s="113"/>
      <c r="O181" s="147"/>
      <c r="P181" s="113"/>
      <c r="Q181" s="150"/>
      <c r="R181" s="113"/>
      <c r="S181" s="150"/>
      <c r="T181" s="113"/>
      <c r="U181" s="150"/>
      <c r="V181" s="113"/>
      <c r="W181" s="150">
        <v>556.82000000000005</v>
      </c>
      <c r="X181" s="150"/>
      <c r="Y181" s="149"/>
      <c r="Z181" s="113"/>
      <c r="AA181" s="248"/>
      <c r="AB181" s="113"/>
      <c r="AC181" s="191"/>
      <c r="AD181" s="113"/>
      <c r="AE181" s="149"/>
    </row>
    <row r="182" spans="1:33" x14ac:dyDescent="0.3">
      <c r="A182" s="113" t="s">
        <v>603</v>
      </c>
      <c r="B182" s="113"/>
      <c r="C182" s="113" t="s">
        <v>604</v>
      </c>
      <c r="D182" s="113"/>
      <c r="E182" s="150">
        <v>0</v>
      </c>
      <c r="F182" s="113"/>
      <c r="G182" s="150">
        <v>0</v>
      </c>
      <c r="H182" s="113"/>
      <c r="I182" s="150">
        <v>0</v>
      </c>
      <c r="J182" s="113"/>
      <c r="K182" s="150">
        <v>2808.41</v>
      </c>
      <c r="L182" s="113"/>
      <c r="M182" s="150"/>
      <c r="N182" s="113"/>
      <c r="O182" s="147"/>
      <c r="P182" s="113"/>
      <c r="Q182" s="150"/>
      <c r="R182" s="113"/>
      <c r="S182" s="150"/>
      <c r="T182" s="113"/>
      <c r="U182" s="150">
        <v>17780</v>
      </c>
      <c r="V182" s="113"/>
      <c r="W182" s="150"/>
      <c r="X182" s="150"/>
      <c r="Y182" s="149">
        <v>0</v>
      </c>
      <c r="Z182" s="113"/>
      <c r="AA182" s="248"/>
      <c r="AB182" s="113"/>
      <c r="AC182" s="191"/>
      <c r="AD182" s="113"/>
      <c r="AE182" s="149"/>
    </row>
    <row r="183" spans="1:33" x14ac:dyDescent="0.3">
      <c r="A183" s="113" t="s">
        <v>1229</v>
      </c>
      <c r="B183" s="113"/>
      <c r="C183" s="113" t="s">
        <v>1183</v>
      </c>
      <c r="D183" s="113"/>
      <c r="E183" s="150"/>
      <c r="F183" s="113"/>
      <c r="G183" s="150"/>
      <c r="H183" s="113"/>
      <c r="I183" s="150"/>
      <c r="J183" s="113"/>
      <c r="K183" s="150"/>
      <c r="L183" s="113"/>
      <c r="M183" s="150"/>
      <c r="N183" s="113"/>
      <c r="O183" s="147"/>
      <c r="P183" s="113"/>
      <c r="Q183" s="150"/>
      <c r="R183" s="113"/>
      <c r="S183" s="150"/>
      <c r="T183" s="113"/>
      <c r="U183" s="150"/>
      <c r="V183" s="113"/>
      <c r="W183" s="150"/>
      <c r="X183" s="150"/>
      <c r="Y183" s="149"/>
      <c r="Z183" s="113"/>
      <c r="AA183" s="248"/>
      <c r="AB183" s="113"/>
      <c r="AC183" s="191"/>
      <c r="AD183" s="113"/>
      <c r="AE183" s="149"/>
    </row>
    <row r="184" spans="1:33" x14ac:dyDescent="0.3">
      <c r="A184" s="113" t="s">
        <v>655</v>
      </c>
      <c r="B184" s="113"/>
      <c r="C184" s="113" t="s">
        <v>656</v>
      </c>
      <c r="D184" s="113"/>
      <c r="E184" s="150"/>
      <c r="F184" s="113"/>
      <c r="G184" s="150"/>
      <c r="H184" s="113"/>
      <c r="I184" s="150"/>
      <c r="J184" s="113"/>
      <c r="K184" s="150"/>
      <c r="L184" s="113"/>
      <c r="M184" s="150"/>
      <c r="N184" s="113"/>
      <c r="O184" s="147">
        <v>6543.85</v>
      </c>
      <c r="P184" s="113" t="s">
        <v>581</v>
      </c>
      <c r="Q184" s="150"/>
      <c r="R184" s="113"/>
      <c r="S184" s="150">
        <v>29.85</v>
      </c>
      <c r="T184" s="113" t="s">
        <v>581</v>
      </c>
      <c r="U184" s="150"/>
      <c r="V184" s="113"/>
      <c r="W184" s="150"/>
      <c r="X184" s="150"/>
      <c r="Y184" s="149">
        <v>0</v>
      </c>
      <c r="Z184" s="113"/>
      <c r="AA184" s="248"/>
      <c r="AB184" s="113"/>
      <c r="AC184" s="191"/>
      <c r="AD184" s="113"/>
      <c r="AE184" s="149"/>
    </row>
    <row r="185" spans="1:33" x14ac:dyDescent="0.3">
      <c r="A185" s="113" t="s">
        <v>821</v>
      </c>
      <c r="B185" s="113"/>
      <c r="C185" s="113" t="s">
        <v>814</v>
      </c>
      <c r="D185" s="113"/>
      <c r="E185" s="150"/>
      <c r="F185" s="113"/>
      <c r="G185" s="150"/>
      <c r="H185" s="113"/>
      <c r="I185" s="150"/>
      <c r="J185" s="113"/>
      <c r="K185" s="150"/>
      <c r="L185" s="113"/>
      <c r="M185" s="150"/>
      <c r="N185" s="113"/>
      <c r="O185" s="147"/>
      <c r="P185" s="113" t="s">
        <v>581</v>
      </c>
      <c r="Q185" s="150"/>
      <c r="R185" s="113"/>
      <c r="S185" s="150"/>
      <c r="T185" s="113" t="s">
        <v>581</v>
      </c>
      <c r="U185" s="167">
        <v>26719.4</v>
      </c>
      <c r="V185" s="113"/>
      <c r="W185" s="150">
        <v>22891.05</v>
      </c>
      <c r="X185" s="150"/>
      <c r="Y185" s="149">
        <v>0</v>
      </c>
      <c r="Z185" s="113"/>
      <c r="AA185" s="248">
        <v>0</v>
      </c>
      <c r="AB185" s="113"/>
      <c r="AC185" s="191"/>
      <c r="AD185" s="113"/>
      <c r="AE185" s="149">
        <v>6427.98</v>
      </c>
    </row>
    <row r="186" spans="1:33" x14ac:dyDescent="0.3">
      <c r="A186" s="113" t="s">
        <v>1278</v>
      </c>
      <c r="B186" s="113"/>
      <c r="C186" s="113" t="s">
        <v>1184</v>
      </c>
      <c r="D186" s="113"/>
      <c r="E186" s="150"/>
      <c r="F186" s="113"/>
      <c r="G186" s="150"/>
      <c r="H186" s="113"/>
      <c r="I186" s="150"/>
      <c r="J186" s="113"/>
      <c r="K186" s="150"/>
      <c r="L186" s="113"/>
      <c r="M186" s="150"/>
      <c r="N186" s="113"/>
      <c r="O186" s="147"/>
      <c r="P186" s="113"/>
      <c r="Q186" s="150"/>
      <c r="R186" s="113"/>
      <c r="S186" s="150"/>
      <c r="T186" s="113"/>
      <c r="U186" s="167">
        <v>3339.16</v>
      </c>
      <c r="V186" s="113"/>
      <c r="W186" s="150"/>
      <c r="X186" s="150"/>
      <c r="Y186" s="149"/>
      <c r="Z186" s="113"/>
      <c r="AA186" s="248"/>
      <c r="AB186" s="113"/>
      <c r="AC186" s="191"/>
      <c r="AD186" s="113"/>
      <c r="AE186" s="149"/>
    </row>
    <row r="187" spans="1:33" x14ac:dyDescent="0.3">
      <c r="A187" s="113" t="s">
        <v>1498</v>
      </c>
      <c r="B187" s="113"/>
      <c r="C187" s="113" t="s">
        <v>1499</v>
      </c>
      <c r="D187" s="113"/>
      <c r="E187" s="150"/>
      <c r="F187" s="113"/>
      <c r="G187" s="150"/>
      <c r="H187" s="113"/>
      <c r="I187" s="150"/>
      <c r="J187" s="113"/>
      <c r="K187" s="150"/>
      <c r="L187" s="113"/>
      <c r="M187" s="150"/>
      <c r="N187" s="113"/>
      <c r="O187" s="147"/>
      <c r="P187" s="113"/>
      <c r="Q187" s="150"/>
      <c r="R187" s="113"/>
      <c r="S187" s="150"/>
      <c r="T187" s="113"/>
      <c r="U187" s="167"/>
      <c r="V187" s="113"/>
      <c r="W187" s="150"/>
      <c r="X187" s="150"/>
      <c r="Y187" s="149"/>
      <c r="Z187" s="113"/>
      <c r="AA187" s="248">
        <v>1033.5</v>
      </c>
      <c r="AB187" s="113"/>
      <c r="AC187" s="191"/>
      <c r="AD187" s="113"/>
      <c r="AE187" s="149"/>
    </row>
    <row r="188" spans="1:33" x14ac:dyDescent="0.3">
      <c r="A188" s="113" t="s">
        <v>1279</v>
      </c>
      <c r="B188" s="113"/>
      <c r="C188" s="113" t="s">
        <v>1185</v>
      </c>
      <c r="D188" s="113"/>
      <c r="E188" s="150"/>
      <c r="F188" s="113"/>
      <c r="G188" s="150"/>
      <c r="H188" s="113"/>
      <c r="I188" s="150"/>
      <c r="J188" s="113"/>
      <c r="K188" s="150"/>
      <c r="L188" s="113"/>
      <c r="M188" s="150"/>
      <c r="N188" s="113"/>
      <c r="O188" s="147"/>
      <c r="P188" s="113"/>
      <c r="Q188" s="150"/>
      <c r="R188" s="113"/>
      <c r="S188" s="150"/>
      <c r="T188" s="113"/>
      <c r="U188" s="167">
        <v>7671</v>
      </c>
      <c r="V188" s="113"/>
      <c r="W188" s="150"/>
      <c r="X188" s="150"/>
      <c r="Y188" s="149"/>
      <c r="Z188" s="113"/>
      <c r="AA188" s="248"/>
      <c r="AB188" s="113"/>
      <c r="AC188" s="191"/>
      <c r="AD188" s="113"/>
      <c r="AE188" s="149"/>
    </row>
    <row r="189" spans="1:33" x14ac:dyDescent="0.3">
      <c r="A189" s="113" t="s">
        <v>421</v>
      </c>
      <c r="B189" s="113"/>
      <c r="C189" s="113" t="s">
        <v>422</v>
      </c>
      <c r="D189" s="113"/>
      <c r="E189" s="150">
        <v>109</v>
      </c>
      <c r="F189" s="113"/>
      <c r="G189" s="150">
        <v>0</v>
      </c>
      <c r="H189" s="113"/>
      <c r="I189" s="150">
        <v>0</v>
      </c>
      <c r="J189" s="113"/>
      <c r="K189" s="150">
        <v>0</v>
      </c>
      <c r="L189" s="113"/>
      <c r="M189" s="150">
        <v>0</v>
      </c>
      <c r="N189" s="113"/>
      <c r="O189" s="147">
        <v>0</v>
      </c>
      <c r="P189" s="113"/>
      <c r="Q189" s="150">
        <v>0</v>
      </c>
      <c r="R189" s="113"/>
      <c r="S189" s="150">
        <v>0</v>
      </c>
      <c r="T189" s="113"/>
      <c r="U189" s="150">
        <v>70</v>
      </c>
      <c r="V189" s="113"/>
      <c r="W189" s="150">
        <v>65</v>
      </c>
      <c r="X189" s="150"/>
      <c r="Y189" s="149">
        <v>0</v>
      </c>
      <c r="Z189" s="113"/>
      <c r="AA189" s="248">
        <v>0</v>
      </c>
      <c r="AB189" s="113"/>
      <c r="AC189" s="191"/>
      <c r="AD189" s="113"/>
      <c r="AE189" s="149">
        <v>300</v>
      </c>
    </row>
    <row r="190" spans="1:33" x14ac:dyDescent="0.3">
      <c r="A190" s="113" t="s">
        <v>113</v>
      </c>
      <c r="B190" s="113"/>
      <c r="C190" s="113" t="s">
        <v>628</v>
      </c>
      <c r="D190" s="113"/>
      <c r="E190" s="150">
        <v>7205.62</v>
      </c>
      <c r="F190" s="113"/>
      <c r="G190" s="150">
        <v>9750</v>
      </c>
      <c r="H190" s="113"/>
      <c r="I190" s="150">
        <v>15278</v>
      </c>
      <c r="J190" s="113"/>
      <c r="K190" s="150">
        <v>0</v>
      </c>
      <c r="L190" s="113" t="s">
        <v>580</v>
      </c>
      <c r="M190" s="150">
        <v>0</v>
      </c>
      <c r="N190" s="113"/>
      <c r="O190" s="147">
        <v>75</v>
      </c>
      <c r="P190" s="113" t="s">
        <v>580</v>
      </c>
      <c r="Q190" s="150">
        <v>0</v>
      </c>
      <c r="R190" s="113"/>
      <c r="S190" s="150">
        <v>0</v>
      </c>
      <c r="T190" s="113" t="s">
        <v>580</v>
      </c>
      <c r="U190" s="150">
        <v>7859.3</v>
      </c>
      <c r="V190" s="113"/>
      <c r="W190" s="150">
        <v>65769.350000000006</v>
      </c>
      <c r="X190" s="150"/>
      <c r="Y190" s="149">
        <v>0</v>
      </c>
      <c r="Z190" s="113"/>
      <c r="AA190" s="248">
        <v>49199.57</v>
      </c>
      <c r="AB190" s="113"/>
      <c r="AC190" s="191">
        <v>30000</v>
      </c>
      <c r="AD190" s="113"/>
      <c r="AE190" s="149">
        <v>11437.67</v>
      </c>
      <c r="AG190" s="149">
        <v>15000</v>
      </c>
    </row>
    <row r="191" spans="1:33" x14ac:dyDescent="0.3">
      <c r="A191" s="113" t="s">
        <v>114</v>
      </c>
      <c r="B191" s="113"/>
      <c r="C191" s="113" t="s">
        <v>115</v>
      </c>
      <c r="D191" s="113"/>
      <c r="E191" s="150">
        <v>12009.38</v>
      </c>
      <c r="F191" s="113"/>
      <c r="G191" s="150">
        <v>9750</v>
      </c>
      <c r="H191" s="113"/>
      <c r="I191" s="150">
        <v>5092</v>
      </c>
      <c r="J191" s="113"/>
      <c r="K191" s="150">
        <v>20730</v>
      </c>
      <c r="L191" s="113" t="s">
        <v>580</v>
      </c>
      <c r="M191" s="150">
        <v>22095</v>
      </c>
      <c r="N191" s="113"/>
      <c r="O191" s="147">
        <v>21450</v>
      </c>
      <c r="P191" s="113" t="s">
        <v>580</v>
      </c>
      <c r="Q191" s="150">
        <v>35000</v>
      </c>
      <c r="R191" s="113"/>
      <c r="S191" s="150">
        <v>54753.89</v>
      </c>
      <c r="T191" s="113" t="s">
        <v>580</v>
      </c>
      <c r="U191" s="150">
        <v>43658.38</v>
      </c>
      <c r="V191" s="113"/>
      <c r="W191" s="150">
        <v>0</v>
      </c>
      <c r="X191" s="150"/>
      <c r="Y191" s="149">
        <v>42384.74</v>
      </c>
      <c r="Z191" s="113"/>
      <c r="AA191" s="248">
        <v>13508</v>
      </c>
      <c r="AB191" s="113"/>
      <c r="AC191" s="191">
        <v>52250</v>
      </c>
      <c r="AD191" s="113"/>
      <c r="AE191" s="149">
        <v>59715.06</v>
      </c>
      <c r="AG191" s="149">
        <v>60000</v>
      </c>
    </row>
    <row r="192" spans="1:33" x14ac:dyDescent="0.3">
      <c r="A192" s="113" t="s">
        <v>116</v>
      </c>
      <c r="B192" s="113"/>
      <c r="C192" s="113" t="s">
        <v>117</v>
      </c>
      <c r="D192" s="113"/>
      <c r="E192" s="150">
        <v>73.12</v>
      </c>
      <c r="F192" s="113"/>
      <c r="G192" s="150">
        <v>150</v>
      </c>
      <c r="H192" s="113"/>
      <c r="I192" s="150">
        <v>1762.5</v>
      </c>
      <c r="J192" s="113"/>
      <c r="K192" s="150">
        <v>0</v>
      </c>
      <c r="L192" s="113" t="s">
        <v>580</v>
      </c>
      <c r="M192" s="150">
        <v>0</v>
      </c>
      <c r="N192" s="113"/>
      <c r="O192" s="147">
        <v>75</v>
      </c>
      <c r="P192" s="113" t="s">
        <v>580</v>
      </c>
      <c r="Q192" s="150">
        <v>0</v>
      </c>
      <c r="R192" s="113"/>
      <c r="S192" s="150">
        <v>127.5</v>
      </c>
      <c r="T192" s="113" t="s">
        <v>580</v>
      </c>
      <c r="U192" s="150">
        <v>990</v>
      </c>
      <c r="V192" s="113"/>
      <c r="W192" s="150">
        <v>5969.88</v>
      </c>
      <c r="X192" s="150"/>
      <c r="Y192" s="149">
        <v>0</v>
      </c>
      <c r="Z192" s="113"/>
      <c r="AA192" s="248">
        <v>4950</v>
      </c>
      <c r="AB192" s="113"/>
      <c r="AC192" s="191"/>
      <c r="AD192" s="113"/>
      <c r="AE192" s="149">
        <v>110</v>
      </c>
    </row>
    <row r="193" spans="1:33" x14ac:dyDescent="0.3">
      <c r="A193" s="113" t="s">
        <v>118</v>
      </c>
      <c r="B193" s="113"/>
      <c r="C193" s="113" t="s">
        <v>119</v>
      </c>
      <c r="D193" s="113"/>
      <c r="E193" s="150">
        <v>121.88</v>
      </c>
      <c r="F193" s="113"/>
      <c r="G193" s="150">
        <v>150</v>
      </c>
      <c r="H193" s="113"/>
      <c r="I193" s="150">
        <v>0</v>
      </c>
      <c r="J193" s="113"/>
      <c r="K193" s="150">
        <v>225</v>
      </c>
      <c r="L193" s="113" t="s">
        <v>580</v>
      </c>
      <c r="M193" s="150">
        <v>150</v>
      </c>
      <c r="N193" s="113"/>
      <c r="O193" s="147">
        <v>0</v>
      </c>
      <c r="P193" s="113" t="s">
        <v>580</v>
      </c>
      <c r="Q193" s="150">
        <v>300</v>
      </c>
      <c r="R193" s="113"/>
      <c r="S193" s="150">
        <v>297.5</v>
      </c>
      <c r="T193" s="113" t="s">
        <v>580</v>
      </c>
      <c r="U193" s="150"/>
      <c r="V193" s="113"/>
      <c r="W193" s="150">
        <v>0</v>
      </c>
      <c r="X193" s="150"/>
      <c r="Y193" s="149">
        <v>220</v>
      </c>
      <c r="Z193" s="113"/>
      <c r="AA193" s="248">
        <v>3500</v>
      </c>
      <c r="AB193" s="113"/>
      <c r="AC193" s="191">
        <v>1100</v>
      </c>
      <c r="AD193" s="113"/>
      <c r="AE193" s="149">
        <v>110</v>
      </c>
    </row>
    <row r="194" spans="1:33" x14ac:dyDescent="0.3">
      <c r="A194" s="113" t="s">
        <v>423</v>
      </c>
      <c r="B194" s="113"/>
      <c r="C194" s="113" t="s">
        <v>424</v>
      </c>
      <c r="D194" s="113"/>
      <c r="E194" s="150">
        <v>97.5</v>
      </c>
      <c r="F194" s="113"/>
      <c r="G194" s="150">
        <v>0</v>
      </c>
      <c r="H194" s="113"/>
      <c r="I194" s="150">
        <v>0</v>
      </c>
      <c r="J194" s="113"/>
      <c r="K194" s="150">
        <v>0</v>
      </c>
      <c r="L194" s="113"/>
      <c r="M194" s="150">
        <v>0</v>
      </c>
      <c r="N194" s="113"/>
      <c r="O194" s="147"/>
      <c r="P194" s="113" t="s">
        <v>580</v>
      </c>
      <c r="Q194" s="150">
        <v>0</v>
      </c>
      <c r="R194" s="113"/>
      <c r="S194" s="150"/>
      <c r="T194" s="113" t="s">
        <v>580</v>
      </c>
      <c r="U194" s="150"/>
      <c r="V194" s="113"/>
      <c r="W194" s="150">
        <v>0</v>
      </c>
      <c r="X194" s="150"/>
      <c r="Y194" s="149">
        <v>0</v>
      </c>
      <c r="Z194" s="113"/>
      <c r="AA194" s="248">
        <v>-2689.74</v>
      </c>
      <c r="AB194" s="113"/>
      <c r="AC194" s="191"/>
      <c r="AD194" s="113"/>
      <c r="AE194" s="149"/>
    </row>
    <row r="195" spans="1:33" x14ac:dyDescent="0.3">
      <c r="A195" s="113" t="s">
        <v>1500</v>
      </c>
      <c r="B195" s="113"/>
      <c r="C195" s="113" t="s">
        <v>1501</v>
      </c>
      <c r="D195" s="113"/>
      <c r="E195" s="150"/>
      <c r="F195" s="113"/>
      <c r="G195" s="150"/>
      <c r="H195" s="113"/>
      <c r="I195" s="150"/>
      <c r="J195" s="113"/>
      <c r="K195" s="150"/>
      <c r="L195" s="113"/>
      <c r="M195" s="150"/>
      <c r="N195" s="113"/>
      <c r="O195" s="147"/>
      <c r="P195" s="113"/>
      <c r="Q195" s="150"/>
      <c r="R195" s="113"/>
      <c r="S195" s="150"/>
      <c r="T195" s="113"/>
      <c r="U195" s="150"/>
      <c r="V195" s="113"/>
      <c r="W195" s="150"/>
      <c r="X195" s="150"/>
      <c r="Y195" s="149"/>
      <c r="Z195" s="113"/>
      <c r="AA195" s="248">
        <v>2689.74</v>
      </c>
      <c r="AB195" s="113"/>
      <c r="AC195" s="191"/>
      <c r="AD195" s="113"/>
      <c r="AE195" s="149"/>
    </row>
    <row r="196" spans="1:33" x14ac:dyDescent="0.3">
      <c r="A196" s="113" t="s">
        <v>120</v>
      </c>
      <c r="B196" s="113"/>
      <c r="C196" s="113" t="s">
        <v>1110</v>
      </c>
      <c r="D196" s="113"/>
      <c r="E196" s="150"/>
      <c r="F196" s="113"/>
      <c r="G196" s="150"/>
      <c r="H196" s="113"/>
      <c r="I196" s="150"/>
      <c r="J196" s="113"/>
      <c r="K196" s="150"/>
      <c r="L196" s="113"/>
      <c r="M196" s="150"/>
      <c r="N196" s="113"/>
      <c r="O196" s="147"/>
      <c r="P196" s="113"/>
      <c r="Q196" s="150"/>
      <c r="R196" s="113"/>
      <c r="S196" s="150"/>
      <c r="T196" s="113"/>
      <c r="U196" s="150"/>
      <c r="V196" s="113"/>
      <c r="W196" s="150">
        <v>0</v>
      </c>
      <c r="X196" s="150"/>
      <c r="Y196" s="149">
        <v>0</v>
      </c>
      <c r="Z196" s="113"/>
      <c r="AA196" s="248">
        <v>2689.74</v>
      </c>
      <c r="AB196" s="113"/>
      <c r="AC196" s="191">
        <v>3500</v>
      </c>
      <c r="AD196" s="113"/>
      <c r="AE196" s="149">
        <v>3099.26</v>
      </c>
      <c r="AG196" s="149">
        <v>4500</v>
      </c>
    </row>
    <row r="197" spans="1:33" x14ac:dyDescent="0.3">
      <c r="A197" s="113" t="s">
        <v>120</v>
      </c>
      <c r="B197" s="113"/>
      <c r="C197" s="113" t="s">
        <v>488</v>
      </c>
      <c r="D197" s="113"/>
      <c r="E197" s="150">
        <v>5639.25</v>
      </c>
      <c r="F197" s="113"/>
      <c r="G197" s="150">
        <v>4838.16</v>
      </c>
      <c r="H197" s="113"/>
      <c r="I197" s="150">
        <v>7730.04</v>
      </c>
      <c r="J197" s="113"/>
      <c r="K197" s="150">
        <v>0</v>
      </c>
      <c r="L197" s="113" t="s">
        <v>580</v>
      </c>
      <c r="M197" s="150">
        <v>0</v>
      </c>
      <c r="N197" s="113"/>
      <c r="O197" s="147">
        <v>28.25</v>
      </c>
      <c r="P197" s="113" t="s">
        <v>580</v>
      </c>
      <c r="Q197" s="150">
        <v>0</v>
      </c>
      <c r="R197" s="113"/>
      <c r="S197" s="150">
        <v>0</v>
      </c>
      <c r="T197" s="113" t="s">
        <v>580</v>
      </c>
      <c r="U197" s="150">
        <v>16477.830000000002</v>
      </c>
      <c r="V197" s="113"/>
      <c r="W197" s="150">
        <v>0</v>
      </c>
      <c r="X197" s="150"/>
      <c r="Y197" s="149">
        <v>0</v>
      </c>
      <c r="Z197" s="113"/>
      <c r="AA197" s="248">
        <v>13220.06</v>
      </c>
      <c r="AB197" s="113"/>
      <c r="AC197" s="191">
        <v>15000</v>
      </c>
      <c r="AD197" s="113"/>
      <c r="AE197" s="149">
        <v>14731.3</v>
      </c>
      <c r="AG197" s="149">
        <v>15000</v>
      </c>
    </row>
    <row r="198" spans="1:33" x14ac:dyDescent="0.3">
      <c r="A198" s="113" t="s">
        <v>121</v>
      </c>
      <c r="B198" s="113"/>
      <c r="C198" s="113" t="s">
        <v>122</v>
      </c>
      <c r="D198" s="113"/>
      <c r="E198" s="150">
        <v>8940</v>
      </c>
      <c r="F198" s="113"/>
      <c r="G198" s="150">
        <v>4838.16</v>
      </c>
      <c r="H198" s="113"/>
      <c r="I198" s="150">
        <v>2576.34</v>
      </c>
      <c r="J198" s="113"/>
      <c r="K198" s="150">
        <v>10761.85</v>
      </c>
      <c r="L198" s="113" t="s">
        <v>580</v>
      </c>
      <c r="M198" s="150">
        <v>10822.46</v>
      </c>
      <c r="N198" s="113"/>
      <c r="O198" s="147">
        <v>9478.8700000000008</v>
      </c>
      <c r="P198" s="113" t="s">
        <v>580</v>
      </c>
      <c r="Q198" s="150">
        <v>12000</v>
      </c>
      <c r="R198" s="113"/>
      <c r="S198" s="150">
        <v>10083.84</v>
      </c>
      <c r="T198" s="113" t="s">
        <v>580</v>
      </c>
      <c r="U198" s="150">
        <v>7000</v>
      </c>
      <c r="V198" s="113"/>
      <c r="W198" s="150">
        <v>15268.12</v>
      </c>
      <c r="X198" s="150"/>
      <c r="Y198" s="149">
        <v>10995.66</v>
      </c>
      <c r="Z198" s="113"/>
      <c r="AA198" s="248">
        <v>0</v>
      </c>
      <c r="AB198" s="113"/>
      <c r="AC198" s="191"/>
      <c r="AD198" s="113"/>
      <c r="AE198" s="149"/>
    </row>
    <row r="199" spans="1:33" x14ac:dyDescent="0.3">
      <c r="A199" s="113" t="s">
        <v>1340</v>
      </c>
      <c r="B199" s="113"/>
      <c r="C199" s="113" t="s">
        <v>1111</v>
      </c>
      <c r="D199" s="113"/>
      <c r="E199" s="150"/>
      <c r="F199" s="113"/>
      <c r="G199" s="150"/>
      <c r="H199" s="113"/>
      <c r="I199" s="150"/>
      <c r="J199" s="113"/>
      <c r="K199" s="150"/>
      <c r="L199" s="113"/>
      <c r="M199" s="150"/>
      <c r="N199" s="113"/>
      <c r="O199" s="147"/>
      <c r="P199" s="113"/>
      <c r="Q199" s="150"/>
      <c r="R199" s="113"/>
      <c r="S199" s="150"/>
      <c r="T199" s="113"/>
      <c r="U199" s="150"/>
      <c r="V199" s="113"/>
      <c r="W199" s="150">
        <v>16318.61</v>
      </c>
      <c r="X199" s="150"/>
      <c r="Y199" s="149">
        <v>0</v>
      </c>
      <c r="Z199" s="113"/>
      <c r="AA199" s="248">
        <v>0</v>
      </c>
      <c r="AB199" s="113"/>
      <c r="AC199" s="191">
        <v>15000</v>
      </c>
      <c r="AD199" s="113"/>
      <c r="AE199" s="149">
        <v>6968</v>
      </c>
      <c r="AG199" s="149">
        <v>15000</v>
      </c>
    </row>
    <row r="200" spans="1:33" x14ac:dyDescent="0.3">
      <c r="A200" s="113" t="s">
        <v>1384</v>
      </c>
      <c r="B200" s="113"/>
      <c r="C200" s="113" t="s">
        <v>1385</v>
      </c>
      <c r="D200" s="113"/>
      <c r="E200" s="150"/>
      <c r="F200" s="113"/>
      <c r="G200" s="150"/>
      <c r="H200" s="113"/>
      <c r="I200" s="150"/>
      <c r="J200" s="113"/>
      <c r="K200" s="150"/>
      <c r="L200" s="113"/>
      <c r="M200" s="150"/>
      <c r="N200" s="113"/>
      <c r="O200" s="147"/>
      <c r="P200" s="113"/>
      <c r="Q200" s="150"/>
      <c r="R200" s="113"/>
      <c r="S200" s="150"/>
      <c r="T200" s="113"/>
      <c r="U200" s="150"/>
      <c r="V200" s="113"/>
      <c r="W200" s="150"/>
      <c r="X200" s="150"/>
      <c r="Y200" s="149">
        <v>19936.66</v>
      </c>
      <c r="Z200" s="113"/>
      <c r="AA200" s="248">
        <v>13321.6</v>
      </c>
      <c r="AB200" s="113"/>
      <c r="AC200" s="191"/>
      <c r="AD200" s="113"/>
      <c r="AE200" s="149"/>
    </row>
    <row r="201" spans="1:33" x14ac:dyDescent="0.3">
      <c r="A201" s="113" t="s">
        <v>1339</v>
      </c>
      <c r="B201" s="113"/>
      <c r="C201" s="113" t="s">
        <v>123</v>
      </c>
      <c r="D201" s="113"/>
      <c r="E201" s="150">
        <v>43.95</v>
      </c>
      <c r="F201" s="113"/>
      <c r="G201" s="150">
        <v>31.84</v>
      </c>
      <c r="H201" s="113"/>
      <c r="I201" s="150">
        <v>393.88</v>
      </c>
      <c r="J201" s="113"/>
      <c r="K201" s="150">
        <v>0</v>
      </c>
      <c r="L201" s="113" t="s">
        <v>580</v>
      </c>
      <c r="M201" s="150">
        <v>0</v>
      </c>
      <c r="N201" s="113"/>
      <c r="O201" s="147">
        <v>20.83</v>
      </c>
      <c r="P201" s="113" t="s">
        <v>580</v>
      </c>
      <c r="Q201" s="150">
        <v>0</v>
      </c>
      <c r="R201" s="113"/>
      <c r="S201" s="150">
        <v>35.049999999999997</v>
      </c>
      <c r="T201" s="113" t="s">
        <v>580</v>
      </c>
      <c r="U201" s="150">
        <v>50</v>
      </c>
      <c r="V201" s="113"/>
      <c r="W201" s="150">
        <v>0</v>
      </c>
      <c r="X201" s="150"/>
      <c r="Y201" s="149">
        <v>260.16000000000003</v>
      </c>
      <c r="Z201" s="113"/>
      <c r="AA201" s="248">
        <v>0</v>
      </c>
      <c r="AB201" s="113"/>
      <c r="AC201" s="191">
        <v>750</v>
      </c>
      <c r="AD201" s="113"/>
      <c r="AE201" s="149">
        <v>25.14</v>
      </c>
    </row>
    <row r="202" spans="1:33" x14ac:dyDescent="0.3">
      <c r="A202" s="113" t="s">
        <v>1338</v>
      </c>
      <c r="B202" s="113"/>
      <c r="C202" s="113" t="s">
        <v>124</v>
      </c>
      <c r="D202" s="113"/>
      <c r="E202" s="150">
        <v>0</v>
      </c>
      <c r="F202" s="113"/>
      <c r="G202" s="150">
        <v>31.84</v>
      </c>
      <c r="H202" s="113"/>
      <c r="I202" s="150">
        <v>0</v>
      </c>
      <c r="J202" s="113"/>
      <c r="K202" s="150">
        <v>56.63</v>
      </c>
      <c r="L202" s="113" t="s">
        <v>580</v>
      </c>
      <c r="M202" s="150">
        <v>36.409999999999997</v>
      </c>
      <c r="N202" s="113"/>
      <c r="O202" s="147"/>
      <c r="P202" s="113" t="s">
        <v>580</v>
      </c>
      <c r="Q202" s="150">
        <v>75</v>
      </c>
      <c r="R202" s="113"/>
      <c r="S202" s="150">
        <v>77.19</v>
      </c>
      <c r="T202" s="113" t="s">
        <v>580</v>
      </c>
      <c r="U202" s="150">
        <v>1858.22</v>
      </c>
      <c r="V202" s="113"/>
      <c r="W202" s="150">
        <v>1529.85</v>
      </c>
      <c r="X202" s="150"/>
      <c r="Y202" s="149">
        <v>0</v>
      </c>
      <c r="Z202" s="113"/>
      <c r="AA202" s="248">
        <v>1201.45</v>
      </c>
      <c r="AB202" s="113"/>
      <c r="AC202" s="191"/>
      <c r="AD202" s="113"/>
      <c r="AE202" s="149">
        <v>30.14</v>
      </c>
    </row>
    <row r="203" spans="1:33" x14ac:dyDescent="0.3">
      <c r="A203" s="113" t="s">
        <v>125</v>
      </c>
      <c r="B203" s="113"/>
      <c r="C203" s="113" t="s">
        <v>126</v>
      </c>
      <c r="D203" s="113"/>
      <c r="E203" s="150">
        <v>165</v>
      </c>
      <c r="F203" s="113"/>
      <c r="G203" s="150">
        <v>5</v>
      </c>
      <c r="H203" s="113"/>
      <c r="I203" s="150">
        <v>999</v>
      </c>
      <c r="J203" s="113"/>
      <c r="K203" s="150">
        <v>0</v>
      </c>
      <c r="L203" s="113" t="s">
        <v>582</v>
      </c>
      <c r="M203" s="150">
        <v>0</v>
      </c>
      <c r="N203" s="113"/>
      <c r="O203" s="147">
        <v>1510</v>
      </c>
      <c r="P203" s="113" t="s">
        <v>582</v>
      </c>
      <c r="Q203" s="150">
        <v>0</v>
      </c>
      <c r="R203" s="113"/>
      <c r="S203" s="150">
        <v>114.5</v>
      </c>
      <c r="T203" s="113" t="s">
        <v>582</v>
      </c>
      <c r="U203" s="150">
        <v>0</v>
      </c>
      <c r="V203" s="113"/>
      <c r="W203" s="150">
        <v>0</v>
      </c>
      <c r="X203" s="150"/>
      <c r="Y203" s="149">
        <v>0</v>
      </c>
      <c r="Z203" s="113"/>
      <c r="AA203" s="248">
        <v>0</v>
      </c>
      <c r="AB203" s="113"/>
      <c r="AC203" s="191"/>
      <c r="AD203" s="113"/>
      <c r="AE203" s="149"/>
    </row>
    <row r="204" spans="1:33" x14ac:dyDescent="0.3">
      <c r="A204" s="113" t="s">
        <v>127</v>
      </c>
      <c r="B204" s="113"/>
      <c r="C204" s="113" t="s">
        <v>128</v>
      </c>
      <c r="D204" s="113"/>
      <c r="E204" s="150">
        <v>0</v>
      </c>
      <c r="F204" s="113"/>
      <c r="G204" s="150">
        <v>5</v>
      </c>
      <c r="H204" s="113"/>
      <c r="I204" s="150">
        <v>0</v>
      </c>
      <c r="J204" s="113"/>
      <c r="K204" s="150">
        <v>134.80000000000001</v>
      </c>
      <c r="L204" s="113" t="s">
        <v>582</v>
      </c>
      <c r="M204" s="150">
        <v>0</v>
      </c>
      <c r="N204" s="113"/>
      <c r="O204" s="147">
        <v>29.85</v>
      </c>
      <c r="P204" s="113" t="s">
        <v>582</v>
      </c>
      <c r="Q204" s="150">
        <v>100</v>
      </c>
      <c r="R204" s="113"/>
      <c r="S204" s="150">
        <v>49</v>
      </c>
      <c r="T204" s="113" t="s">
        <v>582</v>
      </c>
      <c r="U204" s="150">
        <v>134.6</v>
      </c>
      <c r="V204" s="113"/>
      <c r="W204" s="150">
        <v>114.6</v>
      </c>
      <c r="X204" s="150"/>
      <c r="Y204" s="149">
        <v>99.85</v>
      </c>
      <c r="Z204" s="113"/>
      <c r="AA204" s="248">
        <v>374.53</v>
      </c>
      <c r="AB204" s="113"/>
      <c r="AC204" s="191">
        <v>500</v>
      </c>
      <c r="AD204" s="113"/>
      <c r="AE204" s="149"/>
    </row>
    <row r="205" spans="1:33" x14ac:dyDescent="0.3">
      <c r="A205" s="113" t="s">
        <v>129</v>
      </c>
      <c r="B205" s="113"/>
      <c r="C205" s="113" t="s">
        <v>130</v>
      </c>
      <c r="D205" s="113"/>
      <c r="E205" s="150">
        <v>53.6</v>
      </c>
      <c r="F205" s="113"/>
      <c r="G205" s="150">
        <v>43.64</v>
      </c>
      <c r="H205" s="113"/>
      <c r="I205" s="150">
        <v>35</v>
      </c>
      <c r="J205" s="113"/>
      <c r="K205" s="150">
        <v>0</v>
      </c>
      <c r="L205" s="113"/>
      <c r="M205" s="150">
        <v>0</v>
      </c>
      <c r="N205" s="113"/>
      <c r="O205" s="147">
        <v>0</v>
      </c>
      <c r="P205" s="113"/>
      <c r="Q205" s="150">
        <v>0</v>
      </c>
      <c r="R205" s="113"/>
      <c r="S205" s="150">
        <v>0</v>
      </c>
      <c r="T205" s="113"/>
      <c r="U205" s="150">
        <v>56</v>
      </c>
      <c r="V205" s="113"/>
      <c r="W205" s="150">
        <v>190</v>
      </c>
      <c r="X205" s="150"/>
      <c r="Y205" s="149">
        <v>0</v>
      </c>
      <c r="Z205" s="113"/>
      <c r="AA205" s="248"/>
      <c r="AB205" s="113"/>
      <c r="AC205" s="191"/>
      <c r="AD205" s="113"/>
      <c r="AE205" s="149"/>
    </row>
    <row r="206" spans="1:33" x14ac:dyDescent="0.3">
      <c r="A206" s="113" t="s">
        <v>131</v>
      </c>
      <c r="B206" s="113"/>
      <c r="C206" s="113" t="s">
        <v>592</v>
      </c>
      <c r="D206" s="113"/>
      <c r="E206" s="150">
        <v>0</v>
      </c>
      <c r="F206" s="113"/>
      <c r="G206" s="150">
        <v>43.64</v>
      </c>
      <c r="H206" s="113"/>
      <c r="I206" s="150">
        <v>0</v>
      </c>
      <c r="J206" s="113"/>
      <c r="K206" s="150">
        <v>0</v>
      </c>
      <c r="L206" s="113"/>
      <c r="M206" s="150">
        <v>0</v>
      </c>
      <c r="N206" s="113"/>
      <c r="O206" s="147">
        <v>0</v>
      </c>
      <c r="P206" s="113"/>
      <c r="Q206" s="150">
        <v>0</v>
      </c>
      <c r="R206" s="113"/>
      <c r="S206" s="150">
        <v>0</v>
      </c>
      <c r="T206" s="113"/>
      <c r="U206" s="150">
        <v>0</v>
      </c>
      <c r="V206" s="113"/>
      <c r="W206" s="150">
        <v>0</v>
      </c>
      <c r="X206" s="150"/>
      <c r="Y206" s="149">
        <v>0</v>
      </c>
      <c r="Z206" s="113"/>
      <c r="AA206" s="248"/>
      <c r="AB206" s="113"/>
      <c r="AC206" s="191"/>
      <c r="AD206" s="113"/>
      <c r="AE206" s="149"/>
    </row>
    <row r="207" spans="1:33" x14ac:dyDescent="0.3">
      <c r="A207" s="113" t="s">
        <v>132</v>
      </c>
      <c r="B207" s="113"/>
      <c r="C207" s="113" t="s">
        <v>133</v>
      </c>
      <c r="D207" s="113"/>
      <c r="E207" s="150">
        <v>308.70999999999998</v>
      </c>
      <c r="F207" s="113"/>
      <c r="G207" s="150">
        <v>1243.17</v>
      </c>
      <c r="H207" s="113"/>
      <c r="I207" s="150">
        <v>1397.5</v>
      </c>
      <c r="J207" s="113"/>
      <c r="K207" s="150">
        <v>0</v>
      </c>
      <c r="L207" s="113" t="s">
        <v>581</v>
      </c>
      <c r="M207" s="150">
        <v>1242.57</v>
      </c>
      <c r="N207" s="113"/>
      <c r="O207" s="147">
        <v>311.3</v>
      </c>
      <c r="P207" s="113" t="s">
        <v>581</v>
      </c>
      <c r="Q207" s="150">
        <v>0</v>
      </c>
      <c r="R207" s="113"/>
      <c r="S207" s="150">
        <v>1024.74</v>
      </c>
      <c r="T207" s="113" t="s">
        <v>581</v>
      </c>
      <c r="U207" s="150">
        <v>0</v>
      </c>
      <c r="V207" s="113"/>
      <c r="W207" s="150">
        <v>0</v>
      </c>
      <c r="X207" s="150"/>
      <c r="Y207" s="149">
        <v>0</v>
      </c>
      <c r="Z207" s="113"/>
      <c r="AA207" s="248">
        <v>0</v>
      </c>
      <c r="AB207" s="113"/>
      <c r="AC207" s="191">
        <v>0</v>
      </c>
      <c r="AD207" s="113"/>
      <c r="AE207" s="149">
        <v>776.64</v>
      </c>
      <c r="AG207" s="149">
        <v>1000</v>
      </c>
    </row>
    <row r="208" spans="1:33" x14ac:dyDescent="0.3">
      <c r="A208" s="113" t="s">
        <v>134</v>
      </c>
      <c r="B208" s="113"/>
      <c r="C208" s="113" t="s">
        <v>135</v>
      </c>
      <c r="D208" s="113"/>
      <c r="E208" s="150">
        <v>0</v>
      </c>
      <c r="F208" s="113"/>
      <c r="G208" s="150">
        <v>1243.17</v>
      </c>
      <c r="H208" s="113"/>
      <c r="I208" s="150">
        <v>31.45</v>
      </c>
      <c r="J208" s="113"/>
      <c r="K208" s="150">
        <v>2219.87</v>
      </c>
      <c r="L208" s="113" t="s">
        <v>581</v>
      </c>
      <c r="M208" s="150">
        <v>0</v>
      </c>
      <c r="N208" s="113"/>
      <c r="O208" s="147">
        <v>83.44</v>
      </c>
      <c r="P208" s="113" t="s">
        <v>581</v>
      </c>
      <c r="Q208" s="150">
        <v>500</v>
      </c>
      <c r="R208" s="113"/>
      <c r="S208" s="150">
        <v>320.83999999999997</v>
      </c>
      <c r="T208" s="113" t="s">
        <v>581</v>
      </c>
      <c r="U208" s="150">
        <v>102.75</v>
      </c>
      <c r="V208" s="113"/>
      <c r="W208" s="150">
        <v>1233.6300000000001</v>
      </c>
      <c r="X208" s="150"/>
      <c r="Y208" s="149">
        <v>375.26</v>
      </c>
      <c r="Z208" s="113"/>
      <c r="AA208" s="248">
        <v>4931.13</v>
      </c>
      <c r="AB208" s="113"/>
      <c r="AC208" s="191">
        <v>7500</v>
      </c>
      <c r="AD208" s="113"/>
      <c r="AE208" s="149">
        <v>2088.69</v>
      </c>
    </row>
    <row r="209" spans="1:33" x14ac:dyDescent="0.3">
      <c r="A209" s="113" t="s">
        <v>1519</v>
      </c>
      <c r="B209" s="113"/>
      <c r="C209" s="113" t="s">
        <v>1520</v>
      </c>
      <c r="D209" s="113"/>
      <c r="E209" s="150"/>
      <c r="F209" s="113"/>
      <c r="G209" s="150"/>
      <c r="H209" s="113"/>
      <c r="I209" s="150"/>
      <c r="J209" s="113"/>
      <c r="K209" s="150"/>
      <c r="L209" s="113"/>
      <c r="M209" s="150"/>
      <c r="N209" s="113"/>
      <c r="O209" s="147"/>
      <c r="P209" s="113"/>
      <c r="Q209" s="150"/>
      <c r="R209" s="113"/>
      <c r="S209" s="150"/>
      <c r="T209" s="113"/>
      <c r="U209" s="150"/>
      <c r="V209" s="113"/>
      <c r="W209" s="150"/>
      <c r="X209" s="150"/>
      <c r="Y209" s="149"/>
      <c r="Z209" s="113"/>
      <c r="AA209" s="248"/>
      <c r="AB209" s="113"/>
      <c r="AC209" s="191"/>
      <c r="AD209" s="113"/>
      <c r="AE209" s="149">
        <v>3754.98</v>
      </c>
    </row>
    <row r="210" spans="1:33" x14ac:dyDescent="0.3">
      <c r="A210" s="113" t="s">
        <v>605</v>
      </c>
      <c r="B210" s="113"/>
      <c r="C210" s="113" t="s">
        <v>606</v>
      </c>
      <c r="D210" s="113"/>
      <c r="E210" s="150">
        <v>0</v>
      </c>
      <c r="F210" s="113"/>
      <c r="G210" s="150">
        <v>0</v>
      </c>
      <c r="H210" s="113"/>
      <c r="I210" s="150">
        <v>0</v>
      </c>
      <c r="J210" s="113"/>
      <c r="K210" s="150">
        <v>3490.02</v>
      </c>
      <c r="L210" s="113" t="s">
        <v>581</v>
      </c>
      <c r="M210" s="150">
        <v>9061</v>
      </c>
      <c r="N210" s="113"/>
      <c r="O210" s="147">
        <v>0</v>
      </c>
      <c r="P210" s="113" t="s">
        <v>582</v>
      </c>
      <c r="Q210" s="150">
        <v>0</v>
      </c>
      <c r="R210" s="113"/>
      <c r="S210" s="150">
        <v>14861.39</v>
      </c>
      <c r="T210" s="113" t="s">
        <v>582</v>
      </c>
      <c r="U210" s="150">
        <v>0</v>
      </c>
      <c r="V210" s="113"/>
      <c r="W210" s="150">
        <v>0</v>
      </c>
      <c r="X210" s="150"/>
      <c r="Y210" s="149">
        <v>0</v>
      </c>
      <c r="Z210" s="113"/>
      <c r="AA210" s="248">
        <v>3406.34</v>
      </c>
      <c r="AB210" s="113"/>
      <c r="AC210" s="191">
        <v>5000</v>
      </c>
      <c r="AD210" s="113"/>
      <c r="AE210" s="149">
        <v>0</v>
      </c>
    </row>
    <row r="211" spans="1:33" x14ac:dyDescent="0.3">
      <c r="A211" s="113" t="s">
        <v>136</v>
      </c>
      <c r="B211" s="113"/>
      <c r="C211" s="113" t="s">
        <v>137</v>
      </c>
      <c r="D211" s="113"/>
      <c r="E211" s="150">
        <v>44</v>
      </c>
      <c r="F211" s="113"/>
      <c r="G211" s="150">
        <v>66</v>
      </c>
      <c r="H211" s="113"/>
      <c r="I211" s="150">
        <v>0</v>
      </c>
      <c r="J211" s="113"/>
      <c r="K211" s="150">
        <v>0</v>
      </c>
      <c r="L211" s="113"/>
      <c r="M211" s="150">
        <v>225</v>
      </c>
      <c r="N211" s="113"/>
      <c r="O211" s="147"/>
      <c r="P211" s="113" t="s">
        <v>582</v>
      </c>
      <c r="Q211" s="150">
        <v>0</v>
      </c>
      <c r="R211" s="113"/>
      <c r="S211" s="150">
        <v>85</v>
      </c>
      <c r="T211" s="113" t="s">
        <v>582</v>
      </c>
      <c r="U211" s="150">
        <v>0</v>
      </c>
      <c r="V211" s="113"/>
      <c r="W211" s="150">
        <v>0</v>
      </c>
      <c r="X211" s="150"/>
      <c r="Y211" s="149">
        <v>0</v>
      </c>
      <c r="Z211" s="113"/>
      <c r="AA211" s="248"/>
      <c r="AB211" s="113"/>
      <c r="AC211" s="191">
        <v>750</v>
      </c>
      <c r="AD211" s="113"/>
      <c r="AE211" s="149">
        <v>956.1</v>
      </c>
      <c r="AG211" s="149">
        <v>750</v>
      </c>
    </row>
    <row r="212" spans="1:33" x14ac:dyDescent="0.3">
      <c r="A212" s="113" t="s">
        <v>138</v>
      </c>
      <c r="B212" s="113"/>
      <c r="C212" s="113" t="s">
        <v>139</v>
      </c>
      <c r="D212" s="113"/>
      <c r="E212" s="150">
        <v>0</v>
      </c>
      <c r="F212" s="113"/>
      <c r="G212" s="150">
        <v>66</v>
      </c>
      <c r="H212" s="113"/>
      <c r="I212" s="150">
        <v>77</v>
      </c>
      <c r="J212" s="113"/>
      <c r="K212" s="150">
        <v>77</v>
      </c>
      <c r="L212" s="113" t="s">
        <v>582</v>
      </c>
      <c r="M212" s="150">
        <v>0</v>
      </c>
      <c r="N212" s="113"/>
      <c r="O212" s="147">
        <v>140</v>
      </c>
      <c r="P212" s="113" t="s">
        <v>582</v>
      </c>
      <c r="Q212" s="150">
        <v>300</v>
      </c>
      <c r="R212" s="113"/>
      <c r="S212" s="150">
        <v>104.75</v>
      </c>
      <c r="T212" s="113" t="s">
        <v>582</v>
      </c>
      <c r="U212" s="150">
        <v>125</v>
      </c>
      <c r="V212" s="113"/>
      <c r="W212" s="150">
        <v>452</v>
      </c>
      <c r="X212" s="150"/>
      <c r="Y212" s="149">
        <v>290</v>
      </c>
      <c r="Z212" s="113"/>
      <c r="AA212" s="248">
        <v>831</v>
      </c>
      <c r="AB212" s="113"/>
      <c r="AC212" s="191"/>
      <c r="AD212" s="113"/>
      <c r="AE212" s="149"/>
    </row>
    <row r="213" spans="1:33" x14ac:dyDescent="0.3">
      <c r="A213" s="113" t="s">
        <v>140</v>
      </c>
      <c r="B213" s="113"/>
      <c r="C213" s="113" t="s">
        <v>141</v>
      </c>
      <c r="D213" s="113"/>
      <c r="E213" s="150">
        <v>9607.5</v>
      </c>
      <c r="F213" s="113"/>
      <c r="G213" s="150">
        <v>9750</v>
      </c>
      <c r="H213" s="113"/>
      <c r="I213" s="150">
        <v>11316.67</v>
      </c>
      <c r="J213" s="113"/>
      <c r="K213" s="150">
        <v>9105</v>
      </c>
      <c r="L213" s="113" t="s">
        <v>580</v>
      </c>
      <c r="M213" s="150">
        <v>9195</v>
      </c>
      <c r="N213" s="113"/>
      <c r="O213" s="147">
        <v>9465</v>
      </c>
      <c r="P213" s="113" t="s">
        <v>580</v>
      </c>
      <c r="Q213" s="150">
        <v>9475</v>
      </c>
      <c r="R213" s="113"/>
      <c r="S213" s="150">
        <v>9474.99</v>
      </c>
      <c r="T213" s="113" t="s">
        <v>580</v>
      </c>
      <c r="U213" s="150">
        <v>15900</v>
      </c>
      <c r="V213" s="113"/>
      <c r="W213" s="150">
        <v>16200</v>
      </c>
      <c r="X213" s="150"/>
      <c r="Y213" s="149">
        <v>13496</v>
      </c>
      <c r="Z213" s="113"/>
      <c r="AA213" s="248">
        <v>7465.16</v>
      </c>
      <c r="AB213" s="113"/>
      <c r="AC213" s="191">
        <v>17100</v>
      </c>
      <c r="AD213" s="113"/>
      <c r="AE213" s="149">
        <v>14275</v>
      </c>
      <c r="AG213" s="149">
        <v>17750</v>
      </c>
    </row>
    <row r="214" spans="1:33" x14ac:dyDescent="0.3">
      <c r="A214" s="113" t="s">
        <v>142</v>
      </c>
      <c r="B214" s="113"/>
      <c r="C214" s="113" t="s">
        <v>143</v>
      </c>
      <c r="D214" s="113"/>
      <c r="E214" s="150">
        <v>97.5</v>
      </c>
      <c r="F214" s="113"/>
      <c r="G214" s="150">
        <v>375</v>
      </c>
      <c r="H214" s="113"/>
      <c r="I214" s="150">
        <v>468.75</v>
      </c>
      <c r="J214" s="113"/>
      <c r="K214" s="150">
        <v>75</v>
      </c>
      <c r="L214" s="113" t="s">
        <v>580</v>
      </c>
      <c r="M214" s="150">
        <v>285</v>
      </c>
      <c r="N214" s="113"/>
      <c r="O214" s="147">
        <v>262.5</v>
      </c>
      <c r="P214" s="113" t="s">
        <v>580</v>
      </c>
      <c r="Q214" s="150">
        <v>300</v>
      </c>
      <c r="R214" s="113"/>
      <c r="S214" s="150">
        <v>42.5</v>
      </c>
      <c r="T214" s="113" t="s">
        <v>580</v>
      </c>
      <c r="U214" s="150">
        <v>412.5</v>
      </c>
      <c r="V214" s="113"/>
      <c r="W214" s="150">
        <v>110</v>
      </c>
      <c r="X214" s="150"/>
      <c r="Y214" s="149">
        <v>0</v>
      </c>
      <c r="Z214" s="113"/>
      <c r="AA214" s="248">
        <v>192.5</v>
      </c>
      <c r="AB214" s="113"/>
      <c r="AC214" s="191">
        <v>330</v>
      </c>
      <c r="AD214" s="113"/>
      <c r="AE214" s="149">
        <v>385</v>
      </c>
      <c r="AG214" s="149">
        <v>550</v>
      </c>
    </row>
    <row r="215" spans="1:33" x14ac:dyDescent="0.3">
      <c r="A215" s="113" t="s">
        <v>144</v>
      </c>
      <c r="B215" s="113"/>
      <c r="C215" s="113" t="s">
        <v>145</v>
      </c>
      <c r="D215" s="113"/>
      <c r="E215" s="150">
        <v>4902.79</v>
      </c>
      <c r="F215" s="113"/>
      <c r="G215" s="150">
        <v>3146.5</v>
      </c>
      <c r="H215" s="113"/>
      <c r="I215" s="150">
        <v>6309.29</v>
      </c>
      <c r="J215" s="113"/>
      <c r="K215" s="150">
        <v>2506.2399999999998</v>
      </c>
      <c r="L215" s="113" t="s">
        <v>580</v>
      </c>
      <c r="M215" s="150">
        <v>3364.88</v>
      </c>
      <c r="N215" s="113"/>
      <c r="O215" s="147">
        <v>3857.34</v>
      </c>
      <c r="P215" s="113" t="s">
        <v>580</v>
      </c>
      <c r="Q215" s="150">
        <v>3075</v>
      </c>
      <c r="R215" s="113"/>
      <c r="S215" s="150">
        <v>3266.71</v>
      </c>
      <c r="T215" s="113" t="s">
        <v>580</v>
      </c>
      <c r="U215" s="150">
        <v>3824.51</v>
      </c>
      <c r="V215" s="113"/>
      <c r="W215" s="150">
        <v>3617.33</v>
      </c>
      <c r="X215" s="150"/>
      <c r="Y215" s="149">
        <v>3310.63</v>
      </c>
      <c r="Z215" s="113"/>
      <c r="AA215" s="248">
        <v>1874.55</v>
      </c>
      <c r="AB215" s="113"/>
      <c r="AC215" s="191">
        <v>2500</v>
      </c>
      <c r="AD215" s="113"/>
      <c r="AE215" s="149">
        <v>3194.89</v>
      </c>
      <c r="AG215" s="149">
        <v>5000</v>
      </c>
    </row>
    <row r="216" spans="1:33" x14ac:dyDescent="0.3">
      <c r="A216" s="113" t="s">
        <v>146</v>
      </c>
      <c r="B216" s="113"/>
      <c r="C216" s="113" t="s">
        <v>147</v>
      </c>
      <c r="D216" s="113"/>
      <c r="E216" s="150">
        <v>27.12</v>
      </c>
      <c r="F216" s="113"/>
      <c r="G216" s="150">
        <v>78.819999999999993</v>
      </c>
      <c r="H216" s="113"/>
      <c r="I216" s="150">
        <v>101.54</v>
      </c>
      <c r="J216" s="113"/>
      <c r="K216" s="150">
        <v>14.85</v>
      </c>
      <c r="L216" s="113" t="s">
        <v>580</v>
      </c>
      <c r="M216" s="150">
        <v>72.709999999999994</v>
      </c>
      <c r="N216" s="113"/>
      <c r="O216" s="147">
        <v>71.02</v>
      </c>
      <c r="P216" s="113" t="s">
        <v>580</v>
      </c>
      <c r="Q216" s="150">
        <v>100</v>
      </c>
      <c r="R216" s="113"/>
      <c r="S216" s="150">
        <v>11.66</v>
      </c>
      <c r="T216" s="113" t="s">
        <v>580</v>
      </c>
      <c r="U216" s="150">
        <v>102.88</v>
      </c>
      <c r="V216" s="113"/>
      <c r="W216" s="150">
        <v>28.91</v>
      </c>
      <c r="X216" s="150"/>
      <c r="Y216" s="149">
        <v>0</v>
      </c>
      <c r="Z216" s="113"/>
      <c r="AA216" s="248">
        <v>44</v>
      </c>
      <c r="AB216" s="113"/>
      <c r="AC216" s="191">
        <v>100</v>
      </c>
      <c r="AD216" s="113"/>
      <c r="AE216" s="149">
        <v>92.16</v>
      </c>
      <c r="AG216" s="149">
        <v>100</v>
      </c>
    </row>
    <row r="217" spans="1:33" x14ac:dyDescent="0.3">
      <c r="A217" s="113" t="s">
        <v>1337</v>
      </c>
      <c r="B217" s="113"/>
      <c r="C217" s="113" t="s">
        <v>1112</v>
      </c>
      <c r="D217" s="113"/>
      <c r="E217" s="150"/>
      <c r="F217" s="113"/>
      <c r="G217" s="150"/>
      <c r="H217" s="113"/>
      <c r="I217" s="150"/>
      <c r="J217" s="113"/>
      <c r="K217" s="150"/>
      <c r="L217" s="113"/>
      <c r="M217" s="150"/>
      <c r="N217" s="113"/>
      <c r="O217" s="147"/>
      <c r="P217" s="113"/>
      <c r="Q217" s="150"/>
      <c r="R217" s="113"/>
      <c r="S217" s="150"/>
      <c r="T217" s="113"/>
      <c r="U217" s="150">
        <v>46.79</v>
      </c>
      <c r="V217" s="113"/>
      <c r="W217" s="150">
        <v>984.68</v>
      </c>
      <c r="X217" s="150"/>
      <c r="Y217" s="149">
        <v>3717.75</v>
      </c>
      <c r="Z217" s="113"/>
      <c r="AA217" s="248">
        <v>4101</v>
      </c>
      <c r="AB217" s="113"/>
      <c r="AC217" s="191">
        <v>4000</v>
      </c>
      <c r="AD217" s="113"/>
      <c r="AE217" s="149">
        <v>3123</v>
      </c>
      <c r="AG217" s="149">
        <v>4500</v>
      </c>
    </row>
    <row r="218" spans="1:33" x14ac:dyDescent="0.3">
      <c r="A218" s="113" t="s">
        <v>489</v>
      </c>
      <c r="B218" s="113"/>
      <c r="C218" s="113" t="s">
        <v>490</v>
      </c>
      <c r="D218" s="113"/>
      <c r="E218" s="150">
        <v>0</v>
      </c>
      <c r="F218" s="113"/>
      <c r="G218" s="150">
        <v>0</v>
      </c>
      <c r="H218" s="113"/>
      <c r="I218" s="150">
        <v>65</v>
      </c>
      <c r="J218" s="113"/>
      <c r="K218" s="150" t="s">
        <v>570</v>
      </c>
      <c r="L218" s="113"/>
      <c r="M218" s="150">
        <v>0</v>
      </c>
      <c r="N218" s="113"/>
      <c r="O218" s="147">
        <v>0</v>
      </c>
      <c r="P218" s="113"/>
      <c r="Q218" s="150">
        <v>0</v>
      </c>
      <c r="R218" s="113"/>
      <c r="S218" s="150">
        <v>0</v>
      </c>
      <c r="T218" s="113"/>
      <c r="U218" s="150">
        <v>0</v>
      </c>
      <c r="V218" s="113"/>
      <c r="W218" s="150">
        <v>0</v>
      </c>
      <c r="X218" s="150"/>
      <c r="Y218" s="149">
        <v>0</v>
      </c>
      <c r="Z218" s="113"/>
      <c r="AA218" s="248"/>
      <c r="AB218" s="113"/>
      <c r="AC218" s="191"/>
      <c r="AD218" s="113"/>
      <c r="AE218" s="149"/>
    </row>
    <row r="219" spans="1:33" x14ac:dyDescent="0.3">
      <c r="A219" s="113" t="s">
        <v>148</v>
      </c>
      <c r="B219" s="113"/>
      <c r="C219" s="113" t="s">
        <v>149</v>
      </c>
      <c r="D219" s="113"/>
      <c r="E219" s="150">
        <v>745.56</v>
      </c>
      <c r="F219" s="113"/>
      <c r="G219" s="150">
        <v>506.64</v>
      </c>
      <c r="H219" s="113"/>
      <c r="I219" s="150">
        <v>632.55999999999995</v>
      </c>
      <c r="J219" s="113"/>
      <c r="K219" s="150">
        <v>507.54</v>
      </c>
      <c r="L219" s="113" t="s">
        <v>581</v>
      </c>
      <c r="M219" s="150">
        <v>354.93</v>
      </c>
      <c r="N219" s="113"/>
      <c r="O219" s="147">
        <v>538.42999999999995</v>
      </c>
      <c r="P219" s="113" t="s">
        <v>581</v>
      </c>
      <c r="Q219" s="150">
        <v>500</v>
      </c>
      <c r="R219" s="113"/>
      <c r="S219" s="150">
        <v>455.54</v>
      </c>
      <c r="T219" s="113" t="s">
        <v>581</v>
      </c>
      <c r="U219" s="150">
        <v>439.61</v>
      </c>
      <c r="V219" s="113"/>
      <c r="W219" s="150">
        <v>435.74</v>
      </c>
      <c r="X219" s="150"/>
      <c r="Y219" s="149">
        <v>295</v>
      </c>
      <c r="Z219" s="113"/>
      <c r="AA219" s="248">
        <v>516.67999999999995</v>
      </c>
      <c r="AB219" s="113"/>
      <c r="AC219" s="191">
        <v>500</v>
      </c>
      <c r="AD219" s="113"/>
      <c r="AE219" s="149">
        <v>103.02</v>
      </c>
      <c r="AG219" s="149">
        <v>50</v>
      </c>
    </row>
    <row r="220" spans="1:33" x14ac:dyDescent="0.3">
      <c r="A220" s="113" t="s">
        <v>150</v>
      </c>
      <c r="B220" s="113"/>
      <c r="C220" s="113" t="s">
        <v>151</v>
      </c>
      <c r="D220" s="113"/>
      <c r="E220" s="150">
        <v>12197.5</v>
      </c>
      <c r="F220" s="113"/>
      <c r="G220" s="150">
        <v>12400</v>
      </c>
      <c r="H220" s="113"/>
      <c r="I220" s="150">
        <v>12860</v>
      </c>
      <c r="J220" s="113"/>
      <c r="K220" s="150">
        <v>12139.98</v>
      </c>
      <c r="L220" s="113" t="s">
        <v>580</v>
      </c>
      <c r="M220" s="150">
        <v>12259.98</v>
      </c>
      <c r="N220" s="113"/>
      <c r="O220" s="147">
        <v>11779.98</v>
      </c>
      <c r="P220" s="113" t="s">
        <v>580</v>
      </c>
      <c r="Q220" s="150">
        <v>12000</v>
      </c>
      <c r="R220" s="113"/>
      <c r="S220" s="150">
        <v>12000</v>
      </c>
      <c r="T220" s="113" t="s">
        <v>580</v>
      </c>
      <c r="U220" s="150">
        <v>12120</v>
      </c>
      <c r="V220" s="113"/>
      <c r="W220" s="150">
        <v>12600</v>
      </c>
      <c r="X220" s="150"/>
      <c r="Y220" s="149">
        <v>12600</v>
      </c>
      <c r="Z220" s="113"/>
      <c r="AA220" s="248">
        <v>12700</v>
      </c>
      <c r="AB220" s="113"/>
      <c r="AC220" s="191">
        <v>16100</v>
      </c>
      <c r="AD220" s="113"/>
      <c r="AE220" s="149">
        <v>11139.93</v>
      </c>
      <c r="AG220" s="149">
        <v>17500</v>
      </c>
    </row>
    <row r="221" spans="1:33" x14ac:dyDescent="0.3">
      <c r="A221" s="113" t="s">
        <v>152</v>
      </c>
      <c r="B221" s="113"/>
      <c r="C221" s="113" t="s">
        <v>491</v>
      </c>
      <c r="D221" s="113"/>
      <c r="E221" s="150">
        <v>571.5</v>
      </c>
      <c r="F221" s="113"/>
      <c r="G221" s="150">
        <v>1020</v>
      </c>
      <c r="H221" s="113"/>
      <c r="I221" s="150">
        <v>892.5</v>
      </c>
      <c r="J221" s="113"/>
      <c r="K221" s="150">
        <v>600</v>
      </c>
      <c r="L221" s="113" t="s">
        <v>580</v>
      </c>
      <c r="M221" s="150">
        <v>626.25</v>
      </c>
      <c r="N221" s="113"/>
      <c r="O221" s="147">
        <v>348.75</v>
      </c>
      <c r="P221" s="113" t="s">
        <v>580</v>
      </c>
      <c r="Q221" s="150">
        <v>300</v>
      </c>
      <c r="R221" s="113"/>
      <c r="S221" s="150">
        <v>382.5</v>
      </c>
      <c r="T221" s="113" t="s">
        <v>580</v>
      </c>
      <c r="U221" s="150">
        <v>209</v>
      </c>
      <c r="V221" s="113"/>
      <c r="W221" s="150">
        <v>440</v>
      </c>
      <c r="X221" s="150"/>
      <c r="Y221" s="149">
        <v>143</v>
      </c>
      <c r="Z221" s="113"/>
      <c r="AA221" s="248">
        <v>363</v>
      </c>
      <c r="AB221" s="113"/>
      <c r="AC221" s="191">
        <v>330</v>
      </c>
      <c r="AD221" s="113"/>
      <c r="AE221" s="149">
        <v>198</v>
      </c>
      <c r="AG221" s="149">
        <v>1100</v>
      </c>
    </row>
    <row r="222" spans="1:33" x14ac:dyDescent="0.3">
      <c r="A222" s="113" t="s">
        <v>153</v>
      </c>
      <c r="B222" s="113"/>
      <c r="C222" s="113" t="s">
        <v>668</v>
      </c>
      <c r="D222" s="113"/>
      <c r="E222" s="150">
        <v>3998.26</v>
      </c>
      <c r="F222" s="113"/>
      <c r="G222" s="150">
        <v>4317.3</v>
      </c>
      <c r="H222" s="113"/>
      <c r="I222" s="150">
        <v>4405.75</v>
      </c>
      <c r="J222" s="113"/>
      <c r="K222" s="169">
        <v>5533.36</v>
      </c>
      <c r="L222" s="113" t="s">
        <v>580</v>
      </c>
      <c r="M222" s="150">
        <v>5364.71</v>
      </c>
      <c r="N222" s="113"/>
      <c r="O222" s="147">
        <v>5143.55</v>
      </c>
      <c r="P222" s="113" t="s">
        <v>580</v>
      </c>
      <c r="Q222" s="150">
        <v>5050</v>
      </c>
      <c r="R222" s="113"/>
      <c r="S222" s="150">
        <v>5407.84</v>
      </c>
      <c r="T222" s="113" t="s">
        <v>580</v>
      </c>
      <c r="U222" s="150">
        <v>4900.76</v>
      </c>
      <c r="V222" s="113"/>
      <c r="W222" s="150">
        <v>4904.74</v>
      </c>
      <c r="X222" s="150"/>
      <c r="Y222" s="149">
        <v>3009.69</v>
      </c>
      <c r="Z222" s="113"/>
      <c r="AA222" s="248">
        <v>3076.26</v>
      </c>
      <c r="AB222" s="113"/>
      <c r="AC222" s="191">
        <v>3500</v>
      </c>
      <c r="AD222" s="113"/>
      <c r="AE222" s="149">
        <v>2665.22</v>
      </c>
      <c r="AG222" s="149">
        <v>3500</v>
      </c>
    </row>
    <row r="223" spans="1:33" x14ac:dyDescent="0.3">
      <c r="A223" s="113" t="s">
        <v>154</v>
      </c>
      <c r="B223" s="113"/>
      <c r="C223" s="113" t="s">
        <v>669</v>
      </c>
      <c r="D223" s="113"/>
      <c r="E223" s="150">
        <v>128.85</v>
      </c>
      <c r="F223" s="113"/>
      <c r="G223" s="150">
        <v>214.85</v>
      </c>
      <c r="H223" s="113"/>
      <c r="I223" s="150">
        <v>215.74</v>
      </c>
      <c r="J223" s="113"/>
      <c r="K223" s="150">
        <v>145.54</v>
      </c>
      <c r="L223" s="113" t="s">
        <v>580</v>
      </c>
      <c r="M223" s="150">
        <v>179.92</v>
      </c>
      <c r="N223" s="113"/>
      <c r="O223" s="147">
        <v>94.63</v>
      </c>
      <c r="P223" s="113" t="s">
        <v>580</v>
      </c>
      <c r="Q223" s="150">
        <v>200</v>
      </c>
      <c r="R223" s="113"/>
      <c r="S223" s="150">
        <v>103.99</v>
      </c>
      <c r="T223" s="113" t="s">
        <v>580</v>
      </c>
      <c r="U223" s="150">
        <v>54.2</v>
      </c>
      <c r="V223" s="113"/>
      <c r="W223" s="150">
        <v>112.22</v>
      </c>
      <c r="X223" s="150"/>
      <c r="Y223" s="149">
        <v>36.74</v>
      </c>
      <c r="Z223" s="113"/>
      <c r="AA223" s="248">
        <v>89.88</v>
      </c>
      <c r="AB223" s="113"/>
      <c r="AC223" s="191">
        <v>100</v>
      </c>
      <c r="AD223" s="113"/>
      <c r="AE223" s="149">
        <v>45.01</v>
      </c>
      <c r="AG223" s="149">
        <v>100</v>
      </c>
    </row>
    <row r="224" spans="1:33" x14ac:dyDescent="0.3">
      <c r="A224" s="113" t="s">
        <v>1305</v>
      </c>
      <c r="B224" s="113"/>
      <c r="C224" s="113" t="s">
        <v>1186</v>
      </c>
      <c r="D224" s="113"/>
      <c r="E224" s="150"/>
      <c r="F224" s="113"/>
      <c r="G224" s="150"/>
      <c r="H224" s="113"/>
      <c r="I224" s="150"/>
      <c r="J224" s="113"/>
      <c r="K224" s="150"/>
      <c r="L224" s="113"/>
      <c r="M224" s="150"/>
      <c r="N224" s="113"/>
      <c r="O224" s="147"/>
      <c r="P224" s="113"/>
      <c r="Q224" s="150"/>
      <c r="R224" s="113"/>
      <c r="S224" s="150"/>
      <c r="T224" s="113"/>
      <c r="U224" s="150">
        <v>805.52</v>
      </c>
      <c r="V224" s="113"/>
      <c r="W224" s="150"/>
      <c r="X224" s="150"/>
      <c r="Y224" s="149">
        <v>5.6</v>
      </c>
      <c r="Z224" s="113"/>
      <c r="AA224" s="248">
        <v>36.4</v>
      </c>
      <c r="AB224" s="113"/>
      <c r="AC224" s="191"/>
      <c r="AD224" s="113"/>
      <c r="AE224" s="149">
        <v>28</v>
      </c>
      <c r="AG224" s="149">
        <v>4500</v>
      </c>
    </row>
    <row r="225" spans="1:33" x14ac:dyDescent="0.3">
      <c r="A225" s="113" t="s">
        <v>155</v>
      </c>
      <c r="B225" s="113"/>
      <c r="C225" s="113" t="s">
        <v>156</v>
      </c>
      <c r="D225" s="113"/>
      <c r="E225" s="150">
        <v>476.11</v>
      </c>
      <c r="F225" s="113"/>
      <c r="G225" s="150">
        <v>159.97999999999999</v>
      </c>
      <c r="H225" s="113"/>
      <c r="I225" s="150">
        <v>0</v>
      </c>
      <c r="J225" s="113"/>
      <c r="K225" s="150">
        <v>726.12</v>
      </c>
      <c r="L225" s="113" t="s">
        <v>581</v>
      </c>
      <c r="M225" s="150">
        <v>19.18</v>
      </c>
      <c r="N225" s="113"/>
      <c r="O225" s="147">
        <v>0</v>
      </c>
      <c r="P225" s="113" t="s">
        <v>581</v>
      </c>
      <c r="Q225" s="150">
        <v>0</v>
      </c>
      <c r="R225" s="113"/>
      <c r="S225" s="150">
        <v>870.87</v>
      </c>
      <c r="T225" s="113" t="s">
        <v>581</v>
      </c>
      <c r="U225" s="150">
        <v>51.83</v>
      </c>
      <c r="V225" s="113"/>
      <c r="W225" s="150">
        <v>239.07</v>
      </c>
      <c r="X225" s="150"/>
      <c r="Y225" s="149">
        <v>169.45</v>
      </c>
      <c r="Z225" s="113"/>
      <c r="AA225" s="248">
        <v>159.81</v>
      </c>
      <c r="AB225" s="113"/>
      <c r="AC225" s="191"/>
      <c r="AD225" s="113"/>
      <c r="AE225" s="149">
        <v>105.93</v>
      </c>
      <c r="AG225" s="149">
        <v>500</v>
      </c>
    </row>
    <row r="226" spans="1:33" x14ac:dyDescent="0.3">
      <c r="A226" s="113" t="s">
        <v>157</v>
      </c>
      <c r="B226" s="113"/>
      <c r="C226" s="113" t="s">
        <v>158</v>
      </c>
      <c r="D226" s="113"/>
      <c r="E226" s="150">
        <v>8964</v>
      </c>
      <c r="F226" s="113"/>
      <c r="G226" s="150">
        <v>20519.599999999999</v>
      </c>
      <c r="H226" s="113"/>
      <c r="I226" s="150">
        <v>25296</v>
      </c>
      <c r="J226" s="113"/>
      <c r="K226" s="150">
        <v>21250</v>
      </c>
      <c r="L226" s="113" t="s">
        <v>580</v>
      </c>
      <c r="M226" s="150">
        <v>10437.5</v>
      </c>
      <c r="N226" s="113"/>
      <c r="O226" s="147">
        <v>10569.17</v>
      </c>
      <c r="P226" s="113" t="s">
        <v>580</v>
      </c>
      <c r="Q226" s="150">
        <v>15000</v>
      </c>
      <c r="R226" s="113"/>
      <c r="S226" s="150">
        <v>9031.8799999999992</v>
      </c>
      <c r="T226" s="113" t="s">
        <v>580</v>
      </c>
      <c r="U226" s="150">
        <v>6060</v>
      </c>
      <c r="V226" s="113"/>
      <c r="W226" s="150">
        <v>7290</v>
      </c>
      <c r="X226" s="150"/>
      <c r="Y226" s="149">
        <v>0</v>
      </c>
      <c r="Z226" s="113"/>
      <c r="AA226" s="248">
        <v>12400</v>
      </c>
      <c r="AB226" s="113"/>
      <c r="AC226" s="191">
        <v>9500</v>
      </c>
      <c r="AD226" s="113"/>
      <c r="AE226" s="149">
        <v>8350</v>
      </c>
      <c r="AG226" s="149">
        <v>16350</v>
      </c>
    </row>
    <row r="227" spans="1:33" x14ac:dyDescent="0.3">
      <c r="A227" s="113" t="s">
        <v>159</v>
      </c>
      <c r="B227" s="113"/>
      <c r="C227" s="113" t="s">
        <v>160</v>
      </c>
      <c r="D227" s="113"/>
      <c r="E227" s="150">
        <v>12.5</v>
      </c>
      <c r="F227" s="113"/>
      <c r="G227" s="150">
        <v>300</v>
      </c>
      <c r="H227" s="113"/>
      <c r="I227" s="150">
        <v>187.5</v>
      </c>
      <c r="J227" s="113"/>
      <c r="K227" s="150">
        <v>412.5</v>
      </c>
      <c r="L227" s="113" t="s">
        <v>580</v>
      </c>
      <c r="M227" s="150">
        <v>37.5</v>
      </c>
      <c r="N227" s="113"/>
      <c r="O227" s="147">
        <v>112.5</v>
      </c>
      <c r="P227" s="113" t="s">
        <v>580</v>
      </c>
      <c r="Q227" s="150">
        <v>250</v>
      </c>
      <c r="R227" s="113"/>
      <c r="S227" s="150">
        <v>0</v>
      </c>
      <c r="T227" s="113" t="s">
        <v>580</v>
      </c>
      <c r="U227" s="150">
        <v>0</v>
      </c>
      <c r="V227" s="113"/>
      <c r="W227" s="150">
        <v>55</v>
      </c>
      <c r="X227" s="150"/>
      <c r="Y227" s="149">
        <v>0</v>
      </c>
      <c r="Z227" s="113"/>
      <c r="AA227" s="248">
        <v>330</v>
      </c>
      <c r="AB227" s="113"/>
      <c r="AC227" s="191">
        <v>330</v>
      </c>
      <c r="AD227" s="113"/>
      <c r="AE227" s="149">
        <v>247.5</v>
      </c>
      <c r="AG227" s="149">
        <v>330</v>
      </c>
    </row>
    <row r="228" spans="1:33" x14ac:dyDescent="0.3">
      <c r="A228" s="113" t="s">
        <v>161</v>
      </c>
      <c r="B228" s="113"/>
      <c r="C228" s="113" t="s">
        <v>162</v>
      </c>
      <c r="D228" s="113"/>
      <c r="E228" s="150">
        <v>1819</v>
      </c>
      <c r="F228" s="113"/>
      <c r="G228" s="150">
        <v>4162.75</v>
      </c>
      <c r="H228" s="113"/>
      <c r="I228" s="150">
        <v>5259.58</v>
      </c>
      <c r="J228" s="113"/>
      <c r="K228" s="150">
        <v>4566.04</v>
      </c>
      <c r="L228" s="113" t="s">
        <v>580</v>
      </c>
      <c r="M228" s="150">
        <v>2406.2399999999998</v>
      </c>
      <c r="N228" s="113"/>
      <c r="O228" s="147">
        <v>2535.4299999999998</v>
      </c>
      <c r="P228" s="113" t="s">
        <v>580</v>
      </c>
      <c r="Q228" s="150">
        <v>3000</v>
      </c>
      <c r="R228" s="113"/>
      <c r="S228" s="150">
        <v>2181.41</v>
      </c>
      <c r="T228" s="113" t="s">
        <v>580</v>
      </c>
      <c r="U228" s="150">
        <v>1528.39</v>
      </c>
      <c r="V228" s="113"/>
      <c r="W228" s="150">
        <v>1688.57</v>
      </c>
      <c r="X228" s="150"/>
      <c r="Y228" s="149">
        <v>0</v>
      </c>
      <c r="Z228" s="113"/>
      <c r="AA228" s="248">
        <v>6870.51</v>
      </c>
      <c r="AB228" s="113"/>
      <c r="AC228" s="191">
        <v>6500</v>
      </c>
      <c r="AD228" s="113"/>
      <c r="AE228" s="149">
        <v>5540.23</v>
      </c>
      <c r="AG228" s="149">
        <v>6500</v>
      </c>
    </row>
    <row r="229" spans="1:33" x14ac:dyDescent="0.3">
      <c r="A229" s="113" t="s">
        <v>163</v>
      </c>
      <c r="B229" s="113"/>
      <c r="C229" s="113" t="s">
        <v>492</v>
      </c>
      <c r="D229" s="113"/>
      <c r="E229" s="150">
        <v>3.22</v>
      </c>
      <c r="F229" s="113"/>
      <c r="G229" s="150">
        <v>67.02</v>
      </c>
      <c r="H229" s="113"/>
      <c r="I229" s="150">
        <v>37.26</v>
      </c>
      <c r="J229" s="113"/>
      <c r="K229" s="150">
        <v>103.44</v>
      </c>
      <c r="L229" s="113" t="s">
        <v>580</v>
      </c>
      <c r="M229" s="150">
        <v>9.1</v>
      </c>
      <c r="N229" s="113"/>
      <c r="O229" s="147">
        <v>28.38</v>
      </c>
      <c r="P229" s="113" t="s">
        <v>580</v>
      </c>
      <c r="Q229" s="150">
        <v>100</v>
      </c>
      <c r="R229" s="113"/>
      <c r="S229" s="150">
        <v>0</v>
      </c>
      <c r="T229" s="113" t="s">
        <v>580</v>
      </c>
      <c r="U229" s="150">
        <v>0</v>
      </c>
      <c r="V229" s="113"/>
      <c r="W229" s="150">
        <v>13.27</v>
      </c>
      <c r="X229" s="150"/>
      <c r="Y229" s="149">
        <v>0</v>
      </c>
      <c r="Z229" s="113"/>
      <c r="AA229" s="248">
        <v>84.18</v>
      </c>
      <c r="AB229" s="113"/>
      <c r="AC229" s="191">
        <v>100</v>
      </c>
      <c r="AD229" s="113"/>
      <c r="AE229" s="149">
        <v>66.52</v>
      </c>
      <c r="AG229" s="149">
        <v>100</v>
      </c>
    </row>
    <row r="230" spans="1:33" x14ac:dyDescent="0.3">
      <c r="A230" s="113" t="s">
        <v>1282</v>
      </c>
      <c r="B230" s="113"/>
      <c r="C230" s="113" t="s">
        <v>1133</v>
      </c>
      <c r="D230" s="113"/>
      <c r="E230" s="150"/>
      <c r="F230" s="113"/>
      <c r="G230" s="150"/>
      <c r="H230" s="113"/>
      <c r="I230" s="150"/>
      <c r="J230" s="113"/>
      <c r="K230" s="150"/>
      <c r="L230" s="113"/>
      <c r="M230" s="150"/>
      <c r="N230" s="113"/>
      <c r="O230" s="147"/>
      <c r="P230" s="113"/>
      <c r="Q230" s="150"/>
      <c r="R230" s="113"/>
      <c r="S230" s="150"/>
      <c r="T230" s="113"/>
      <c r="U230" s="150"/>
      <c r="V230" s="113"/>
      <c r="W230" s="150"/>
      <c r="X230" s="150"/>
      <c r="Y230" s="149">
        <v>0</v>
      </c>
      <c r="Z230" s="113"/>
      <c r="AA230" s="248"/>
      <c r="AB230" s="113"/>
      <c r="AC230" s="191"/>
      <c r="AD230" s="113"/>
      <c r="AE230" s="149"/>
    </row>
    <row r="231" spans="1:33" x14ac:dyDescent="0.3">
      <c r="A231" s="113" t="s">
        <v>425</v>
      </c>
      <c r="B231" s="113"/>
      <c r="C231" s="113" t="s">
        <v>427</v>
      </c>
      <c r="D231" s="113"/>
      <c r="E231" s="150">
        <v>62.5</v>
      </c>
      <c r="F231" s="113"/>
      <c r="G231" s="150">
        <v>0</v>
      </c>
      <c r="H231" s="113"/>
      <c r="I231" s="150">
        <v>0</v>
      </c>
      <c r="J231" s="113"/>
      <c r="K231" s="150">
        <v>0</v>
      </c>
      <c r="L231" s="113"/>
      <c r="M231" s="150">
        <v>0</v>
      </c>
      <c r="N231" s="113"/>
      <c r="O231" s="147">
        <v>0</v>
      </c>
      <c r="P231" s="113"/>
      <c r="Q231" s="150">
        <v>0</v>
      </c>
      <c r="R231" s="113"/>
      <c r="S231" s="150">
        <v>0</v>
      </c>
      <c r="T231" s="113"/>
      <c r="U231" s="150">
        <v>0</v>
      </c>
      <c r="V231" s="113"/>
      <c r="W231" s="150">
        <v>0</v>
      </c>
      <c r="X231" s="150"/>
      <c r="Y231" s="149">
        <v>0</v>
      </c>
      <c r="Z231" s="113"/>
      <c r="AA231" s="248"/>
      <c r="AB231" s="113"/>
      <c r="AC231" s="191"/>
      <c r="AD231" s="113"/>
      <c r="AE231" s="149"/>
    </row>
    <row r="232" spans="1:33" x14ac:dyDescent="0.3">
      <c r="A232" s="113" t="s">
        <v>426</v>
      </c>
      <c r="B232" s="113"/>
      <c r="C232" s="113" t="s">
        <v>428</v>
      </c>
      <c r="D232" s="113"/>
      <c r="E232" s="150">
        <v>134.86000000000001</v>
      </c>
      <c r="F232" s="113"/>
      <c r="G232" s="150">
        <v>0</v>
      </c>
      <c r="H232" s="113"/>
      <c r="I232" s="150">
        <v>0</v>
      </c>
      <c r="J232" s="113"/>
      <c r="K232" s="150">
        <v>0</v>
      </c>
      <c r="L232" s="113"/>
      <c r="M232" s="150">
        <v>0</v>
      </c>
      <c r="N232" s="113"/>
      <c r="O232" s="147">
        <v>0</v>
      </c>
      <c r="P232" s="113"/>
      <c r="Q232" s="150">
        <v>0</v>
      </c>
      <c r="R232" s="113"/>
      <c r="S232" s="150">
        <v>49</v>
      </c>
      <c r="T232" s="113"/>
      <c r="U232" s="150">
        <v>0</v>
      </c>
      <c r="V232" s="113"/>
      <c r="W232" s="150">
        <v>0</v>
      </c>
      <c r="X232" s="150"/>
      <c r="Y232" s="149">
        <v>0</v>
      </c>
      <c r="Z232" s="113"/>
      <c r="AA232" s="248"/>
      <c r="AB232" s="113"/>
      <c r="AC232" s="191"/>
      <c r="AD232" s="113"/>
      <c r="AE232" s="149"/>
    </row>
    <row r="233" spans="1:33" x14ac:dyDescent="0.3">
      <c r="A233" s="113" t="s">
        <v>164</v>
      </c>
      <c r="B233" s="113"/>
      <c r="C233" s="113" t="s">
        <v>165</v>
      </c>
      <c r="D233" s="113"/>
      <c r="E233" s="150">
        <v>487.78</v>
      </c>
      <c r="F233" s="113"/>
      <c r="G233" s="150">
        <v>161.22999999999999</v>
      </c>
      <c r="H233" s="113"/>
      <c r="I233" s="150">
        <v>177.32</v>
      </c>
      <c r="J233" s="113"/>
      <c r="K233" s="150">
        <v>0</v>
      </c>
      <c r="L233" s="113" t="s">
        <v>581</v>
      </c>
      <c r="M233" s="150">
        <v>90.89</v>
      </c>
      <c r="N233" s="113"/>
      <c r="O233" s="147">
        <v>129.06</v>
      </c>
      <c r="P233" s="113" t="s">
        <v>581</v>
      </c>
      <c r="Q233" s="150">
        <v>500</v>
      </c>
      <c r="R233" s="113"/>
      <c r="S233" s="150">
        <v>97.73</v>
      </c>
      <c r="T233" s="113" t="s">
        <v>581</v>
      </c>
      <c r="U233" s="150">
        <v>579.09</v>
      </c>
      <c r="V233" s="113"/>
      <c r="W233" s="150">
        <v>0</v>
      </c>
      <c r="X233" s="150"/>
      <c r="Y233" s="149">
        <v>0</v>
      </c>
      <c r="Z233" s="113"/>
      <c r="AA233" s="248"/>
      <c r="AB233" s="113"/>
      <c r="AC233" s="191"/>
      <c r="AD233" s="113"/>
      <c r="AE233" s="149"/>
    </row>
    <row r="234" spans="1:33" x14ac:dyDescent="0.3">
      <c r="A234" s="113" t="s">
        <v>542</v>
      </c>
      <c r="B234" s="113"/>
      <c r="C234" s="170" t="s">
        <v>1214</v>
      </c>
      <c r="D234" s="113"/>
      <c r="E234" s="150"/>
      <c r="F234" s="113"/>
      <c r="G234" s="150"/>
      <c r="H234" s="113"/>
      <c r="I234" s="150"/>
      <c r="J234" s="113"/>
      <c r="K234" s="150">
        <v>11184.64</v>
      </c>
      <c r="L234" s="113" t="s">
        <v>580</v>
      </c>
      <c r="M234" s="150">
        <v>6030</v>
      </c>
      <c r="N234" s="113"/>
      <c r="O234" s="147">
        <v>500</v>
      </c>
      <c r="P234" s="113" t="s">
        <v>580</v>
      </c>
      <c r="Q234" s="150">
        <v>1000</v>
      </c>
      <c r="R234" s="113"/>
      <c r="S234" s="150">
        <v>1000</v>
      </c>
      <c r="T234" s="113" t="s">
        <v>580</v>
      </c>
      <c r="U234" s="150">
        <v>0</v>
      </c>
      <c r="V234" s="113"/>
      <c r="W234" s="150">
        <v>0</v>
      </c>
      <c r="X234" s="150"/>
      <c r="Y234" s="171">
        <v>865.56</v>
      </c>
      <c r="Z234" s="113"/>
      <c r="AA234" s="248">
        <v>0</v>
      </c>
      <c r="AB234" s="113"/>
      <c r="AC234" s="191"/>
      <c r="AD234" s="113"/>
      <c r="AE234" s="149"/>
    </row>
    <row r="235" spans="1:33" x14ac:dyDescent="0.3">
      <c r="A235" s="113" t="s">
        <v>543</v>
      </c>
      <c r="B235" s="113"/>
      <c r="C235" s="113" t="s">
        <v>553</v>
      </c>
      <c r="D235" s="113"/>
      <c r="E235" s="150"/>
      <c r="F235" s="113"/>
      <c r="G235" s="150"/>
      <c r="H235" s="113"/>
      <c r="I235" s="150"/>
      <c r="J235" s="113"/>
      <c r="K235" s="150"/>
      <c r="L235" s="113"/>
      <c r="M235" s="150">
        <v>0</v>
      </c>
      <c r="N235" s="113"/>
      <c r="O235" s="147">
        <v>0</v>
      </c>
      <c r="P235" s="113"/>
      <c r="Q235" s="150">
        <v>0</v>
      </c>
      <c r="R235" s="113"/>
      <c r="S235" s="150">
        <v>0</v>
      </c>
      <c r="T235" s="113"/>
      <c r="U235" s="150">
        <v>0</v>
      </c>
      <c r="V235" s="113"/>
      <c r="W235" s="150">
        <v>0</v>
      </c>
      <c r="X235" s="150"/>
      <c r="Y235" s="149">
        <v>0</v>
      </c>
      <c r="Z235" s="113"/>
      <c r="AA235" s="248"/>
      <c r="AB235" s="113"/>
      <c r="AC235" s="191"/>
      <c r="AD235" s="113"/>
      <c r="AE235" s="149"/>
    </row>
    <row r="236" spans="1:33" x14ac:dyDescent="0.3">
      <c r="A236" s="113" t="s">
        <v>544</v>
      </c>
      <c r="B236" s="113"/>
      <c r="C236" s="113" t="s">
        <v>554</v>
      </c>
      <c r="D236" s="113"/>
      <c r="E236" s="150"/>
      <c r="F236" s="113"/>
      <c r="G236" s="150"/>
      <c r="H236" s="113"/>
      <c r="I236" s="150"/>
      <c r="J236" s="113"/>
      <c r="K236" s="150"/>
      <c r="L236" s="113"/>
      <c r="M236" s="150">
        <v>0</v>
      </c>
      <c r="N236" s="113"/>
      <c r="O236" s="147">
        <v>0</v>
      </c>
      <c r="P236" s="113"/>
      <c r="Q236" s="150">
        <v>0</v>
      </c>
      <c r="R236" s="113"/>
      <c r="S236" s="150">
        <v>0</v>
      </c>
      <c r="T236" s="113"/>
      <c r="U236" s="150">
        <v>0</v>
      </c>
      <c r="V236" s="113"/>
      <c r="W236" s="150">
        <v>0</v>
      </c>
      <c r="X236" s="150"/>
      <c r="Y236" s="149">
        <v>0</v>
      </c>
      <c r="Z236" s="113"/>
      <c r="AA236" s="248"/>
      <c r="AB236" s="113"/>
      <c r="AC236" s="191"/>
      <c r="AD236" s="113"/>
      <c r="AE236" s="149"/>
    </row>
    <row r="237" spans="1:33" x14ac:dyDescent="0.3">
      <c r="A237" s="113" t="s">
        <v>545</v>
      </c>
      <c r="B237" s="113"/>
      <c r="C237" s="113" t="s">
        <v>555</v>
      </c>
      <c r="D237" s="113"/>
      <c r="E237" s="150"/>
      <c r="F237" s="113"/>
      <c r="G237" s="150"/>
      <c r="H237" s="113"/>
      <c r="I237" s="150"/>
      <c r="J237" s="113"/>
      <c r="K237" s="150"/>
      <c r="L237" s="113"/>
      <c r="M237" s="150">
        <v>0</v>
      </c>
      <c r="N237" s="113"/>
      <c r="O237" s="147">
        <v>0</v>
      </c>
      <c r="P237" s="113"/>
      <c r="Q237" s="150">
        <v>0</v>
      </c>
      <c r="R237" s="113"/>
      <c r="S237" s="150">
        <v>0</v>
      </c>
      <c r="T237" s="113"/>
      <c r="U237" s="150">
        <v>0</v>
      </c>
      <c r="V237" s="113"/>
      <c r="W237" s="150">
        <v>0</v>
      </c>
      <c r="X237" s="150"/>
      <c r="Y237" s="149">
        <v>0</v>
      </c>
      <c r="Z237" s="113"/>
      <c r="AA237" s="248"/>
      <c r="AB237" s="113"/>
      <c r="AC237" s="191"/>
      <c r="AD237" s="113"/>
      <c r="AE237" s="149"/>
    </row>
    <row r="238" spans="1:33" x14ac:dyDescent="0.3">
      <c r="A238" s="113" t="s">
        <v>546</v>
      </c>
      <c r="B238" s="113"/>
      <c r="C238" s="113" t="s">
        <v>1215</v>
      </c>
      <c r="D238" s="113"/>
      <c r="E238" s="150"/>
      <c r="F238" s="113"/>
      <c r="G238" s="150"/>
      <c r="H238" s="113"/>
      <c r="I238" s="150"/>
      <c r="J238" s="113"/>
      <c r="K238" s="150">
        <v>5421.58</v>
      </c>
      <c r="L238" s="113" t="s">
        <v>580</v>
      </c>
      <c r="M238" s="150">
        <v>2493.7399999999998</v>
      </c>
      <c r="N238" s="113"/>
      <c r="O238" s="147">
        <v>280.8</v>
      </c>
      <c r="P238" s="113" t="s">
        <v>580</v>
      </c>
      <c r="Q238" s="150">
        <v>410</v>
      </c>
      <c r="R238" s="113"/>
      <c r="S238" s="150">
        <v>415.26</v>
      </c>
      <c r="T238" s="113" t="s">
        <v>580</v>
      </c>
      <c r="U238" s="150">
        <v>0</v>
      </c>
      <c r="V238" s="113"/>
      <c r="W238" s="150">
        <v>0</v>
      </c>
      <c r="X238" s="150"/>
      <c r="Y238" s="171">
        <v>193.45</v>
      </c>
      <c r="Z238" s="113"/>
      <c r="AA238" s="248">
        <v>0</v>
      </c>
      <c r="AB238" s="113"/>
      <c r="AC238" s="191"/>
      <c r="AD238" s="113"/>
      <c r="AE238" s="149"/>
    </row>
    <row r="239" spans="1:33" x14ac:dyDescent="0.3">
      <c r="A239" s="113" t="s">
        <v>547</v>
      </c>
      <c r="B239" s="113"/>
      <c r="C239" s="113" t="s">
        <v>556</v>
      </c>
      <c r="D239" s="113"/>
      <c r="E239" s="150"/>
      <c r="F239" s="113"/>
      <c r="G239" s="150"/>
      <c r="H239" s="113"/>
      <c r="I239" s="150"/>
      <c r="J239" s="113"/>
      <c r="K239" s="150"/>
      <c r="L239" s="113"/>
      <c r="M239" s="150">
        <v>0</v>
      </c>
      <c r="N239" s="113"/>
      <c r="O239" s="147">
        <v>0</v>
      </c>
      <c r="P239" s="113"/>
      <c r="Q239" s="150">
        <v>0</v>
      </c>
      <c r="R239" s="113"/>
      <c r="S239" s="150">
        <v>0</v>
      </c>
      <c r="T239" s="113"/>
      <c r="U239" s="150">
        <v>0</v>
      </c>
      <c r="V239" s="113"/>
      <c r="W239" s="150">
        <v>0</v>
      </c>
      <c r="X239" s="150"/>
      <c r="Y239" s="149">
        <v>0</v>
      </c>
      <c r="Z239" s="113"/>
      <c r="AA239" s="248"/>
      <c r="AB239" s="113"/>
      <c r="AC239" s="191"/>
      <c r="AD239" s="113"/>
      <c r="AE239" s="149"/>
    </row>
    <row r="240" spans="1:33" x14ac:dyDescent="0.3">
      <c r="A240" s="113" t="s">
        <v>548</v>
      </c>
      <c r="B240" s="113"/>
      <c r="C240" s="113" t="s">
        <v>557</v>
      </c>
      <c r="D240" s="113"/>
      <c r="E240" s="150"/>
      <c r="F240" s="113"/>
      <c r="G240" s="150"/>
      <c r="H240" s="113"/>
      <c r="I240" s="150"/>
      <c r="J240" s="113"/>
      <c r="K240" s="150"/>
      <c r="L240" s="113"/>
      <c r="M240" s="150">
        <v>0</v>
      </c>
      <c r="N240" s="113"/>
      <c r="O240" s="147">
        <v>112.99</v>
      </c>
      <c r="P240" s="113"/>
      <c r="Q240" s="150">
        <v>0</v>
      </c>
      <c r="R240" s="113"/>
      <c r="S240" s="150">
        <v>0</v>
      </c>
      <c r="T240" s="113"/>
      <c r="U240" s="150">
        <v>0</v>
      </c>
      <c r="V240" s="113"/>
      <c r="W240" s="150">
        <v>0</v>
      </c>
      <c r="X240" s="150"/>
      <c r="Y240" s="149">
        <v>62.5</v>
      </c>
      <c r="Z240" s="113"/>
      <c r="AA240" s="248">
        <v>77.75</v>
      </c>
      <c r="AB240" s="113"/>
      <c r="AC240" s="191">
        <v>100</v>
      </c>
      <c r="AD240" s="113"/>
      <c r="AE240" s="149"/>
    </row>
    <row r="241" spans="1:33" x14ac:dyDescent="0.3">
      <c r="A241" s="113" t="s">
        <v>1280</v>
      </c>
      <c r="B241" s="113"/>
      <c r="C241" s="113" t="s">
        <v>1281</v>
      </c>
      <c r="D241" s="113"/>
      <c r="E241" s="150"/>
      <c r="F241" s="113"/>
      <c r="G241" s="150"/>
      <c r="H241" s="113"/>
      <c r="I241" s="150"/>
      <c r="J241" s="113"/>
      <c r="K241" s="150"/>
      <c r="L241" s="113"/>
      <c r="M241" s="150"/>
      <c r="N241" s="113"/>
      <c r="O241" s="147"/>
      <c r="P241" s="113"/>
      <c r="Q241" s="150"/>
      <c r="R241" s="113"/>
      <c r="S241" s="150"/>
      <c r="T241" s="113"/>
      <c r="U241" s="150"/>
      <c r="V241" s="113"/>
      <c r="W241" s="150"/>
      <c r="X241" s="150"/>
      <c r="Y241" s="149">
        <v>3712.5</v>
      </c>
      <c r="Z241" s="113"/>
      <c r="AA241" s="248">
        <v>0</v>
      </c>
      <c r="AB241" s="113"/>
      <c r="AC241" s="191"/>
      <c r="AD241" s="113"/>
      <c r="AE241" s="149"/>
    </row>
    <row r="242" spans="1:33" x14ac:dyDescent="0.3">
      <c r="A242" s="113" t="s">
        <v>549</v>
      </c>
      <c r="B242" s="113"/>
      <c r="C242" s="113" t="s">
        <v>558</v>
      </c>
      <c r="D242" s="113"/>
      <c r="E242" s="150"/>
      <c r="F242" s="113"/>
      <c r="G242" s="150"/>
      <c r="H242" s="113"/>
      <c r="I242" s="150"/>
      <c r="J242" s="113"/>
      <c r="K242" s="150"/>
      <c r="L242" s="113"/>
      <c r="M242" s="150">
        <v>0</v>
      </c>
      <c r="N242" s="113"/>
      <c r="O242" s="147">
        <v>0</v>
      </c>
      <c r="P242" s="113"/>
      <c r="Q242" s="150">
        <v>0</v>
      </c>
      <c r="R242" s="113"/>
      <c r="S242" s="150">
        <v>0</v>
      </c>
      <c r="T242" s="113"/>
      <c r="U242" s="150">
        <v>104.34</v>
      </c>
      <c r="V242" s="113"/>
      <c r="W242" s="150">
        <v>0</v>
      </c>
      <c r="X242" s="150"/>
      <c r="Y242" s="149">
        <v>0</v>
      </c>
      <c r="Z242" s="113"/>
      <c r="AA242" s="248"/>
      <c r="AB242" s="113"/>
      <c r="AC242" s="191"/>
      <c r="AD242" s="113"/>
      <c r="AE242" s="149"/>
    </row>
    <row r="243" spans="1:33" x14ac:dyDescent="0.3">
      <c r="A243" s="113" t="s">
        <v>550</v>
      </c>
      <c r="B243" s="113"/>
      <c r="C243" s="113" t="s">
        <v>559</v>
      </c>
      <c r="D243" s="113"/>
      <c r="E243" s="150"/>
      <c r="F243" s="113"/>
      <c r="G243" s="150"/>
      <c r="H243" s="113"/>
      <c r="I243" s="150"/>
      <c r="J243" s="113"/>
      <c r="K243" s="150">
        <v>198.74</v>
      </c>
      <c r="L243" s="113" t="s">
        <v>581</v>
      </c>
      <c r="M243" s="150">
        <v>330</v>
      </c>
      <c r="N243" s="113"/>
      <c r="O243" s="147">
        <v>232.49</v>
      </c>
      <c r="P243" s="113" t="s">
        <v>581</v>
      </c>
      <c r="Q243" s="150">
        <v>0</v>
      </c>
      <c r="R243" s="113"/>
      <c r="S243" s="150">
        <v>112.08</v>
      </c>
      <c r="T243" s="113" t="s">
        <v>581</v>
      </c>
      <c r="U243" s="150">
        <v>50.88</v>
      </c>
      <c r="V243" s="113"/>
      <c r="W243" s="150">
        <v>1753.49</v>
      </c>
      <c r="X243" s="150"/>
      <c r="Y243" s="149">
        <v>9</v>
      </c>
      <c r="Z243" s="113"/>
      <c r="AA243" s="248">
        <v>6868.6</v>
      </c>
      <c r="AB243" s="113"/>
      <c r="AC243" s="191"/>
      <c r="AD243" s="113"/>
      <c r="AE243" s="149"/>
    </row>
    <row r="244" spans="1:33" x14ac:dyDescent="0.3">
      <c r="A244" s="113" t="s">
        <v>1283</v>
      </c>
      <c r="B244" s="113"/>
      <c r="C244" s="113" t="s">
        <v>1284</v>
      </c>
      <c r="D244" s="113"/>
      <c r="E244" s="150"/>
      <c r="F244" s="113"/>
      <c r="G244" s="150"/>
      <c r="H244" s="113"/>
      <c r="I244" s="150"/>
      <c r="J244" s="113"/>
      <c r="K244" s="150"/>
      <c r="L244" s="113"/>
      <c r="M244" s="150"/>
      <c r="N244" s="113"/>
      <c r="O244" s="147"/>
      <c r="P244" s="113"/>
      <c r="Q244" s="150"/>
      <c r="R244" s="113"/>
      <c r="S244" s="150"/>
      <c r="T244" s="113"/>
      <c r="U244" s="150"/>
      <c r="V244" s="113"/>
      <c r="W244" s="150"/>
      <c r="X244" s="150"/>
      <c r="Y244" s="149">
        <v>37233.18</v>
      </c>
      <c r="Z244" s="113"/>
      <c r="AA244" s="248">
        <v>0</v>
      </c>
      <c r="AB244" s="113"/>
      <c r="AC244" s="191"/>
      <c r="AD244" s="113"/>
      <c r="AE244" s="149"/>
    </row>
    <row r="245" spans="1:33" x14ac:dyDescent="0.3">
      <c r="A245" s="113" t="s">
        <v>1521</v>
      </c>
      <c r="B245" s="113"/>
      <c r="C245" s="113" t="s">
        <v>1522</v>
      </c>
      <c r="D245" s="113"/>
      <c r="E245" s="150"/>
      <c r="F245" s="113"/>
      <c r="G245" s="150"/>
      <c r="H245" s="113"/>
      <c r="I245" s="150"/>
      <c r="J245" s="113"/>
      <c r="K245" s="150"/>
      <c r="L245" s="113"/>
      <c r="M245" s="150"/>
      <c r="N245" s="113"/>
      <c r="O245" s="147"/>
      <c r="P245" s="113"/>
      <c r="Q245" s="150"/>
      <c r="R245" s="113"/>
      <c r="S245" s="150"/>
      <c r="T245" s="113"/>
      <c r="U245" s="150"/>
      <c r="V245" s="113"/>
      <c r="W245" s="150"/>
      <c r="X245" s="150"/>
      <c r="Y245" s="149"/>
      <c r="Z245" s="113"/>
      <c r="AA245" s="248"/>
      <c r="AB245" s="113"/>
      <c r="AC245" s="191"/>
      <c r="AD245" s="113"/>
      <c r="AE245" s="149">
        <v>10389.92</v>
      </c>
    </row>
    <row r="246" spans="1:33" x14ac:dyDescent="0.3">
      <c r="A246" s="113" t="s">
        <v>1451</v>
      </c>
      <c r="B246" s="113"/>
      <c r="C246" s="113" t="s">
        <v>1452</v>
      </c>
      <c r="D246" s="113"/>
      <c r="E246" s="150"/>
      <c r="F246" s="113"/>
      <c r="G246" s="150"/>
      <c r="H246" s="113"/>
      <c r="I246" s="150"/>
      <c r="J246" s="113"/>
      <c r="K246" s="150"/>
      <c r="L246" s="113"/>
      <c r="M246" s="150"/>
      <c r="N246" s="113"/>
      <c r="O246" s="147"/>
      <c r="P246" s="113"/>
      <c r="Q246" s="150"/>
      <c r="R246" s="113"/>
      <c r="S246" s="150"/>
      <c r="T246" s="113"/>
      <c r="U246" s="150"/>
      <c r="V246" s="113"/>
      <c r="W246" s="150"/>
      <c r="X246" s="150"/>
      <c r="Y246" s="149">
        <v>0</v>
      </c>
      <c r="Z246" s="113"/>
      <c r="AA246" s="248">
        <v>2950</v>
      </c>
      <c r="AB246" s="113"/>
      <c r="AC246" s="191">
        <v>3000</v>
      </c>
      <c r="AD246" s="113"/>
      <c r="AE246" s="149">
        <v>1260</v>
      </c>
    </row>
    <row r="247" spans="1:33" x14ac:dyDescent="0.3">
      <c r="A247" s="113" t="s">
        <v>1450</v>
      </c>
      <c r="B247" s="113"/>
      <c r="C247" s="113" t="s">
        <v>1386</v>
      </c>
      <c r="D247" s="113"/>
      <c r="E247" s="150"/>
      <c r="F247" s="113"/>
      <c r="G247" s="150"/>
      <c r="H247" s="113"/>
      <c r="I247" s="150"/>
      <c r="J247" s="113"/>
      <c r="K247" s="150"/>
      <c r="L247" s="113"/>
      <c r="M247" s="150"/>
      <c r="N247" s="113"/>
      <c r="O247" s="147"/>
      <c r="P247" s="113"/>
      <c r="Q247" s="150"/>
      <c r="R247" s="113"/>
      <c r="S247" s="150"/>
      <c r="T247" s="113"/>
      <c r="U247" s="150"/>
      <c r="V247" s="113"/>
      <c r="W247" s="150"/>
      <c r="X247" s="150"/>
      <c r="Y247" s="149">
        <v>862</v>
      </c>
      <c r="Z247" s="113"/>
      <c r="AA247" s="248"/>
      <c r="AB247" s="113"/>
      <c r="AC247" s="191"/>
      <c r="AD247" s="113"/>
      <c r="AE247" s="149"/>
    </row>
    <row r="248" spans="1:33" x14ac:dyDescent="0.3">
      <c r="A248" s="113" t="s">
        <v>1387</v>
      </c>
      <c r="B248" s="113"/>
      <c r="C248" s="113" t="s">
        <v>1386</v>
      </c>
      <c r="D248" s="113"/>
      <c r="E248" s="150"/>
      <c r="F248" s="113"/>
      <c r="G248" s="150"/>
      <c r="H248" s="113"/>
      <c r="I248" s="150"/>
      <c r="J248" s="113"/>
      <c r="K248" s="150"/>
      <c r="L248" s="113"/>
      <c r="M248" s="150"/>
      <c r="N248" s="113"/>
      <c r="O248" s="147"/>
      <c r="P248" s="113"/>
      <c r="Q248" s="150"/>
      <c r="R248" s="113"/>
      <c r="S248" s="150"/>
      <c r="T248" s="113"/>
      <c r="U248" s="150"/>
      <c r="V248" s="113"/>
      <c r="W248" s="150"/>
      <c r="X248" s="150"/>
      <c r="Y248" s="149">
        <v>1597.16</v>
      </c>
      <c r="Z248" s="113"/>
      <c r="AA248" s="248"/>
      <c r="AB248" s="113"/>
      <c r="AC248" s="191"/>
      <c r="AD248" s="113"/>
      <c r="AE248" s="149"/>
    </row>
    <row r="249" spans="1:33" x14ac:dyDescent="0.3">
      <c r="A249" s="113" t="s">
        <v>1523</v>
      </c>
      <c r="B249" s="113"/>
      <c r="C249" s="113" t="s">
        <v>1524</v>
      </c>
      <c r="D249" s="113"/>
      <c r="E249" s="150"/>
      <c r="F249" s="113"/>
      <c r="G249" s="150"/>
      <c r="H249" s="113"/>
      <c r="I249" s="150"/>
      <c r="J249" s="113"/>
      <c r="K249" s="150"/>
      <c r="L249" s="113"/>
      <c r="M249" s="150"/>
      <c r="N249" s="113"/>
      <c r="O249" s="147"/>
      <c r="P249" s="113"/>
      <c r="Q249" s="150"/>
      <c r="R249" s="113"/>
      <c r="S249" s="150"/>
      <c r="T249" s="113"/>
      <c r="U249" s="150"/>
      <c r="V249" s="113"/>
      <c r="W249" s="150"/>
      <c r="X249" s="150"/>
      <c r="Y249" s="149"/>
      <c r="Z249" s="113"/>
      <c r="AA249" s="248"/>
      <c r="AB249" s="113"/>
      <c r="AC249" s="191"/>
      <c r="AD249" s="113"/>
      <c r="AE249" s="149">
        <v>16339.08</v>
      </c>
    </row>
    <row r="250" spans="1:33" x14ac:dyDescent="0.3">
      <c r="A250" s="113" t="s">
        <v>1401</v>
      </c>
      <c r="B250" s="113"/>
      <c r="C250" s="113" t="s">
        <v>1402</v>
      </c>
      <c r="D250" s="113"/>
      <c r="E250" s="150"/>
      <c r="F250" s="113"/>
      <c r="G250" s="150"/>
      <c r="H250" s="113"/>
      <c r="I250" s="150"/>
      <c r="J250" s="113"/>
      <c r="K250" s="150"/>
      <c r="L250" s="113"/>
      <c r="M250" s="150"/>
      <c r="N250" s="113"/>
      <c r="O250" s="147"/>
      <c r="P250" s="113"/>
      <c r="Q250" s="150"/>
      <c r="R250" s="113"/>
      <c r="S250" s="150"/>
      <c r="T250" s="113"/>
      <c r="U250" s="150"/>
      <c r="V250" s="113"/>
      <c r="W250" s="150"/>
      <c r="X250" s="150"/>
      <c r="Y250" s="149"/>
      <c r="Z250" s="113"/>
      <c r="AA250" s="248"/>
      <c r="AB250" s="113"/>
      <c r="AC250" s="191"/>
      <c r="AD250" s="113"/>
      <c r="AE250" s="149"/>
    </row>
    <row r="251" spans="1:33" x14ac:dyDescent="0.3">
      <c r="A251" s="113" t="s">
        <v>551</v>
      </c>
      <c r="B251" s="113"/>
      <c r="C251" s="113" t="s">
        <v>560</v>
      </c>
      <c r="D251" s="113"/>
      <c r="E251" s="150"/>
      <c r="F251" s="113"/>
      <c r="G251" s="150"/>
      <c r="H251" s="113"/>
      <c r="I251" s="150"/>
      <c r="J251" s="113"/>
      <c r="K251" s="150"/>
      <c r="L251" s="113"/>
      <c r="M251" s="150">
        <v>0</v>
      </c>
      <c r="N251" s="113"/>
      <c r="O251" s="147">
        <v>0</v>
      </c>
      <c r="P251" s="113"/>
      <c r="Q251" s="150">
        <v>0</v>
      </c>
      <c r="R251" s="113"/>
      <c r="S251" s="150">
        <v>0</v>
      </c>
      <c r="T251" s="113"/>
      <c r="U251" s="150">
        <v>0</v>
      </c>
      <c r="V251" s="113"/>
      <c r="W251" s="150">
        <v>0</v>
      </c>
      <c r="X251" s="150"/>
      <c r="Y251" s="149">
        <v>0</v>
      </c>
      <c r="Z251" s="113"/>
      <c r="AA251" s="248"/>
      <c r="AB251" s="113"/>
      <c r="AC251" s="191"/>
      <c r="AD251" s="113"/>
      <c r="AE251" s="149"/>
    </row>
    <row r="252" spans="1:33" x14ac:dyDescent="0.3">
      <c r="A252" s="113" t="s">
        <v>1336</v>
      </c>
      <c r="B252" s="113"/>
      <c r="C252" s="113" t="s">
        <v>1068</v>
      </c>
      <c r="D252" s="113"/>
      <c r="E252" s="150"/>
      <c r="F252" s="113"/>
      <c r="G252" s="150"/>
      <c r="H252" s="113"/>
      <c r="I252" s="150"/>
      <c r="J252" s="113"/>
      <c r="K252" s="150"/>
      <c r="L252" s="113"/>
      <c r="M252" s="150"/>
      <c r="N252" s="113"/>
      <c r="O252" s="147"/>
      <c r="P252" s="113"/>
      <c r="Q252" s="150"/>
      <c r="R252" s="113"/>
      <c r="S252" s="150"/>
      <c r="T252" s="113"/>
      <c r="U252" s="150">
        <v>18800</v>
      </c>
      <c r="V252" s="113"/>
      <c r="W252" s="150">
        <v>0</v>
      </c>
      <c r="X252" s="150"/>
      <c r="Y252" s="149"/>
      <c r="Z252" s="113"/>
      <c r="AA252" s="248"/>
      <c r="AB252" s="113"/>
      <c r="AC252" s="191"/>
      <c r="AD252" s="113"/>
      <c r="AE252" s="149"/>
    </row>
    <row r="253" spans="1:33" x14ac:dyDescent="0.3">
      <c r="A253" s="113" t="s">
        <v>1335</v>
      </c>
      <c r="B253" s="113"/>
      <c r="C253" s="113" t="s">
        <v>1069</v>
      </c>
      <c r="D253" s="113"/>
      <c r="E253" s="150"/>
      <c r="F253" s="113"/>
      <c r="G253" s="150"/>
      <c r="H253" s="113"/>
      <c r="I253" s="150"/>
      <c r="J253" s="113"/>
      <c r="K253" s="150"/>
      <c r="L253" s="113"/>
      <c r="M253" s="150"/>
      <c r="N253" s="113"/>
      <c r="O253" s="147"/>
      <c r="P253" s="113"/>
      <c r="Q253" s="150"/>
      <c r="R253" s="113"/>
      <c r="S253" s="150"/>
      <c r="T253" s="113"/>
      <c r="U253" s="150"/>
      <c r="V253" s="113"/>
      <c r="W253" s="150">
        <v>12161.59</v>
      </c>
      <c r="X253" s="150"/>
      <c r="Y253" s="149"/>
      <c r="Z253" s="113"/>
      <c r="AA253" s="248"/>
      <c r="AB253" s="113"/>
      <c r="AC253" s="191"/>
      <c r="AD253" s="113"/>
      <c r="AE253" s="149"/>
    </row>
    <row r="254" spans="1:33" x14ac:dyDescent="0.3">
      <c r="A254" s="113" t="s">
        <v>552</v>
      </c>
      <c r="B254" s="113"/>
      <c r="C254" s="113" t="s">
        <v>561</v>
      </c>
      <c r="D254" s="113"/>
      <c r="E254" s="150"/>
      <c r="F254" s="113"/>
      <c r="G254" s="150"/>
      <c r="H254" s="113"/>
      <c r="I254" s="150"/>
      <c r="J254" s="113"/>
      <c r="K254" s="150"/>
      <c r="L254" s="113"/>
      <c r="M254" s="150">
        <v>0</v>
      </c>
      <c r="N254" s="113"/>
      <c r="O254" s="147">
        <v>0</v>
      </c>
      <c r="P254" s="113"/>
      <c r="Q254" s="150">
        <v>0</v>
      </c>
      <c r="R254" s="113"/>
      <c r="S254" s="150">
        <v>0</v>
      </c>
      <c r="T254" s="113"/>
      <c r="U254" s="150">
        <v>0</v>
      </c>
      <c r="V254" s="113"/>
      <c r="W254" s="150">
        <v>0</v>
      </c>
      <c r="X254" s="150"/>
      <c r="Y254" s="149">
        <v>0</v>
      </c>
      <c r="Z254" s="113"/>
      <c r="AA254" s="248"/>
      <c r="AB254" s="113"/>
      <c r="AC254" s="191"/>
      <c r="AD254" s="113"/>
      <c r="AE254" s="149"/>
    </row>
    <row r="255" spans="1:33" x14ac:dyDescent="0.3">
      <c r="A255" s="113" t="s">
        <v>166</v>
      </c>
      <c r="B255" s="113"/>
      <c r="C255" s="113" t="s">
        <v>493</v>
      </c>
      <c r="D255" s="113"/>
      <c r="E255" s="150">
        <v>8312.5</v>
      </c>
      <c r="F255" s="113"/>
      <c r="G255" s="150">
        <v>8575</v>
      </c>
      <c r="H255" s="113"/>
      <c r="I255" s="150">
        <v>16235.34</v>
      </c>
      <c r="J255" s="113"/>
      <c r="K255" s="150">
        <v>9890.5</v>
      </c>
      <c r="L255" s="113" t="s">
        <v>580</v>
      </c>
      <c r="M255" s="150">
        <v>8817</v>
      </c>
      <c r="N255" s="113"/>
      <c r="O255" s="147">
        <v>11093.5</v>
      </c>
      <c r="P255" s="113" t="s">
        <v>580</v>
      </c>
      <c r="Q255" s="150">
        <v>11500</v>
      </c>
      <c r="R255" s="113"/>
      <c r="S255" s="150">
        <v>11248</v>
      </c>
      <c r="T255" s="113" t="s">
        <v>580</v>
      </c>
      <c r="U255" s="150">
        <v>10615.8</v>
      </c>
      <c r="V255" s="113"/>
      <c r="W255" s="150">
        <v>10765.8</v>
      </c>
      <c r="X255" s="150"/>
      <c r="Y255" s="149">
        <v>11591.5</v>
      </c>
      <c r="Z255" s="113"/>
      <c r="AA255" s="248">
        <v>3000</v>
      </c>
      <c r="AB255" s="113"/>
      <c r="AC255" s="191">
        <v>9000</v>
      </c>
      <c r="AD255" s="113"/>
      <c r="AE255" s="149">
        <v>7237.5</v>
      </c>
      <c r="AG255" s="149">
        <v>8750</v>
      </c>
    </row>
    <row r="256" spans="1:33" x14ac:dyDescent="0.3">
      <c r="A256" s="113" t="s">
        <v>671</v>
      </c>
      <c r="B256" s="113"/>
      <c r="C256" s="113" t="s">
        <v>1230</v>
      </c>
      <c r="D256" s="113"/>
      <c r="E256" s="150">
        <v>308.75</v>
      </c>
      <c r="F256" s="113"/>
      <c r="G256" s="150">
        <v>508.5</v>
      </c>
      <c r="H256" s="113"/>
      <c r="I256" s="150">
        <v>8571.84</v>
      </c>
      <c r="J256" s="113"/>
      <c r="K256" s="150">
        <v>7814.08</v>
      </c>
      <c r="L256" s="113" t="s">
        <v>580</v>
      </c>
      <c r="M256" s="150">
        <v>5339.45</v>
      </c>
      <c r="N256" s="113"/>
      <c r="O256" s="147">
        <v>7192.05</v>
      </c>
      <c r="P256" s="113" t="s">
        <v>580</v>
      </c>
      <c r="Q256" s="150">
        <v>18000</v>
      </c>
      <c r="R256" s="113"/>
      <c r="S256" s="150">
        <v>17353.349999999999</v>
      </c>
      <c r="T256" s="113" t="s">
        <v>580</v>
      </c>
      <c r="U256" s="150">
        <v>19138.37</v>
      </c>
      <c r="V256" s="113"/>
      <c r="W256" s="150">
        <v>26901.53</v>
      </c>
      <c r="X256" s="150"/>
      <c r="Y256" s="149">
        <v>26503.57</v>
      </c>
      <c r="Z256" s="113"/>
      <c r="AA256" s="248">
        <v>10926.86</v>
      </c>
      <c r="AB256" s="113"/>
      <c r="AC256" s="191">
        <v>7500</v>
      </c>
      <c r="AD256" s="113"/>
      <c r="AE256" s="149">
        <v>1989.42</v>
      </c>
      <c r="AG256" s="149">
        <v>5000</v>
      </c>
    </row>
    <row r="257" spans="1:33" x14ac:dyDescent="0.3">
      <c r="A257" s="113" t="s">
        <v>1231</v>
      </c>
      <c r="B257" s="113"/>
      <c r="C257" s="113" t="s">
        <v>1232</v>
      </c>
      <c r="D257" s="113"/>
      <c r="E257" s="150"/>
      <c r="F257" s="113"/>
      <c r="G257" s="150"/>
      <c r="H257" s="113"/>
      <c r="I257" s="150"/>
      <c r="J257" s="113"/>
      <c r="K257" s="150"/>
      <c r="L257" s="113"/>
      <c r="M257" s="150"/>
      <c r="N257" s="113"/>
      <c r="O257" s="147"/>
      <c r="P257" s="113"/>
      <c r="Q257" s="150"/>
      <c r="R257" s="113"/>
      <c r="S257" s="150"/>
      <c r="T257" s="113"/>
      <c r="U257" s="150">
        <v>6395.92</v>
      </c>
      <c r="V257" s="113"/>
      <c r="W257" s="150">
        <v>7248.71</v>
      </c>
      <c r="X257" s="150"/>
      <c r="Y257" s="149">
        <v>5378.41</v>
      </c>
      <c r="Z257" s="113"/>
      <c r="AA257" s="248"/>
      <c r="AB257" s="113"/>
      <c r="AC257" s="191"/>
      <c r="AD257" s="113"/>
      <c r="AE257" s="149"/>
    </row>
    <row r="258" spans="1:33" x14ac:dyDescent="0.3">
      <c r="A258" s="113" t="s">
        <v>1233</v>
      </c>
      <c r="B258" s="113"/>
      <c r="C258" s="113" t="s">
        <v>1187</v>
      </c>
      <c r="D258" s="113"/>
      <c r="E258" s="150"/>
      <c r="F258" s="113"/>
      <c r="G258" s="150"/>
      <c r="H258" s="113"/>
      <c r="I258" s="150"/>
      <c r="J258" s="113"/>
      <c r="K258" s="150"/>
      <c r="L258" s="113"/>
      <c r="M258" s="150"/>
      <c r="N258" s="113"/>
      <c r="O258" s="147"/>
      <c r="P258" s="113"/>
      <c r="Q258" s="150"/>
      <c r="R258" s="113"/>
      <c r="S258" s="150"/>
      <c r="T258" s="113"/>
      <c r="U258" s="150"/>
      <c r="V258" s="113"/>
      <c r="W258" s="150">
        <v>6173.33</v>
      </c>
      <c r="X258" s="150"/>
      <c r="Y258" s="149">
        <v>4801.84</v>
      </c>
      <c r="Z258" s="113"/>
      <c r="AA258" s="248">
        <v>2561.15</v>
      </c>
      <c r="AB258" s="113"/>
      <c r="AC258" s="191"/>
      <c r="AD258" s="113"/>
      <c r="AE258" s="149"/>
    </row>
    <row r="259" spans="1:33" x14ac:dyDescent="0.3">
      <c r="A259" s="113" t="s">
        <v>167</v>
      </c>
      <c r="B259" s="113"/>
      <c r="C259" s="113" t="s">
        <v>494</v>
      </c>
      <c r="D259" s="113"/>
      <c r="E259" s="150"/>
      <c r="F259" s="113"/>
      <c r="G259" s="150"/>
      <c r="H259" s="113"/>
      <c r="I259" s="150">
        <v>392.02</v>
      </c>
      <c r="J259" s="113"/>
      <c r="K259" s="150">
        <v>375</v>
      </c>
      <c r="L259" s="113" t="s">
        <v>580</v>
      </c>
      <c r="M259" s="150">
        <v>787.5</v>
      </c>
      <c r="N259" s="113"/>
      <c r="O259" s="147">
        <v>993.75</v>
      </c>
      <c r="P259" s="113" t="s">
        <v>580</v>
      </c>
      <c r="Q259" s="150">
        <v>1000</v>
      </c>
      <c r="R259" s="113"/>
      <c r="S259" s="150">
        <v>722.5</v>
      </c>
      <c r="T259" s="113" t="s">
        <v>580</v>
      </c>
      <c r="U259" s="150">
        <v>935</v>
      </c>
      <c r="V259" s="113"/>
      <c r="W259" s="150">
        <v>440</v>
      </c>
      <c r="X259" s="150"/>
      <c r="Y259" s="149">
        <v>143</v>
      </c>
      <c r="Z259" s="113"/>
      <c r="AA259" s="248">
        <v>330</v>
      </c>
      <c r="AB259" s="113"/>
      <c r="AC259" s="191">
        <v>220</v>
      </c>
      <c r="AD259" s="113"/>
      <c r="AE259" s="149">
        <v>495</v>
      </c>
      <c r="AG259" s="149">
        <v>550</v>
      </c>
    </row>
    <row r="260" spans="1:33" x14ac:dyDescent="0.3">
      <c r="A260" s="113" t="s">
        <v>168</v>
      </c>
      <c r="B260" s="113"/>
      <c r="C260" s="113" t="s">
        <v>661</v>
      </c>
      <c r="D260" s="113"/>
      <c r="E260" s="150">
        <v>3238.02</v>
      </c>
      <c r="F260" s="113"/>
      <c r="G260" s="150">
        <v>2930.43</v>
      </c>
      <c r="H260" s="113"/>
      <c r="I260" s="150">
        <v>3428.97</v>
      </c>
      <c r="J260" s="113"/>
      <c r="K260" s="150">
        <v>2047.83</v>
      </c>
      <c r="L260" s="113" t="s">
        <v>580</v>
      </c>
      <c r="M260" s="150">
        <v>4472.8500000000004</v>
      </c>
      <c r="N260" s="113"/>
      <c r="O260" s="147">
        <v>5236.8100000000004</v>
      </c>
      <c r="P260" s="113" t="s">
        <v>580</v>
      </c>
      <c r="Q260" s="150">
        <v>4750</v>
      </c>
      <c r="R260" s="113"/>
      <c r="S260" s="150">
        <v>5200.0600000000004</v>
      </c>
      <c r="T260" s="113" t="s">
        <v>580</v>
      </c>
      <c r="U260" s="150">
        <v>0</v>
      </c>
      <c r="V260" s="113"/>
      <c r="W260" s="150">
        <v>2632.89</v>
      </c>
      <c r="X260" s="150"/>
      <c r="Y260" s="149">
        <v>2813.74</v>
      </c>
      <c r="Z260" s="113"/>
      <c r="AA260" s="248">
        <v>928.86</v>
      </c>
      <c r="AB260" s="113"/>
      <c r="AC260" s="191">
        <v>1000</v>
      </c>
      <c r="AD260" s="113"/>
      <c r="AE260" s="149">
        <v>1879.65</v>
      </c>
      <c r="AG260" s="149">
        <v>2500</v>
      </c>
    </row>
    <row r="261" spans="1:33" x14ac:dyDescent="0.3">
      <c r="A261" s="113" t="s">
        <v>169</v>
      </c>
      <c r="B261" s="113"/>
      <c r="C261" s="113" t="s">
        <v>1122</v>
      </c>
      <c r="D261" s="113"/>
      <c r="E261" s="150"/>
      <c r="F261" s="113"/>
      <c r="G261" s="150"/>
      <c r="H261" s="113"/>
      <c r="I261" s="150"/>
      <c r="J261" s="113"/>
      <c r="K261" s="150"/>
      <c r="L261" s="113"/>
      <c r="M261" s="150"/>
      <c r="N261" s="113"/>
      <c r="O261" s="147"/>
      <c r="P261" s="113"/>
      <c r="Q261" s="150"/>
      <c r="R261" s="113"/>
      <c r="S261" s="150"/>
      <c r="T261" s="113"/>
      <c r="U261" s="150">
        <v>232.35</v>
      </c>
      <c r="V261" s="113"/>
      <c r="W261" s="150">
        <v>115.57</v>
      </c>
      <c r="X261" s="150"/>
      <c r="Y261" s="149">
        <v>36.11</v>
      </c>
      <c r="Z261" s="113"/>
      <c r="AA261" s="248">
        <v>79.09</v>
      </c>
      <c r="AB261" s="113"/>
      <c r="AC261" s="191"/>
      <c r="AD261" s="113"/>
      <c r="AE261" s="149">
        <v>125.56</v>
      </c>
    </row>
    <row r="262" spans="1:33" x14ac:dyDescent="0.3">
      <c r="A262" s="113" t="s">
        <v>169</v>
      </c>
      <c r="B262" s="113"/>
      <c r="C262" s="113" t="s">
        <v>670</v>
      </c>
      <c r="D262" s="113"/>
      <c r="E262" s="150">
        <v>81.38</v>
      </c>
      <c r="F262" s="113"/>
      <c r="G262" s="150">
        <v>111.61</v>
      </c>
      <c r="H262" s="113"/>
      <c r="I262" s="150">
        <v>94.73</v>
      </c>
      <c r="J262" s="113"/>
      <c r="K262" s="150">
        <v>97.17</v>
      </c>
      <c r="L262" s="113" t="s">
        <v>580</v>
      </c>
      <c r="M262" s="150">
        <v>229.6</v>
      </c>
      <c r="N262" s="113"/>
      <c r="O262" s="147">
        <v>305.94</v>
      </c>
      <c r="P262" s="113" t="s">
        <v>580</v>
      </c>
      <c r="Q262" s="150">
        <v>0</v>
      </c>
      <c r="R262" s="113"/>
      <c r="S262" s="150">
        <v>192.08</v>
      </c>
      <c r="T262" s="113" t="s">
        <v>580</v>
      </c>
      <c r="U262" s="150">
        <v>4366.59</v>
      </c>
      <c r="V262" s="113"/>
      <c r="W262" s="150"/>
      <c r="X262" s="150"/>
      <c r="Y262" s="149">
        <v>0</v>
      </c>
      <c r="Z262" s="113"/>
      <c r="AA262" s="248">
        <v>0</v>
      </c>
      <c r="AB262" s="113"/>
      <c r="AC262" s="191">
        <v>100</v>
      </c>
      <c r="AD262" s="113"/>
      <c r="AE262" s="149">
        <v>0</v>
      </c>
    </row>
    <row r="263" spans="1:33" x14ac:dyDescent="0.3">
      <c r="A263" s="113" t="s">
        <v>495</v>
      </c>
      <c r="B263" s="113"/>
      <c r="C263" s="113" t="s">
        <v>496</v>
      </c>
      <c r="D263" s="113"/>
      <c r="E263" s="150"/>
      <c r="F263" s="113"/>
      <c r="G263" s="150"/>
      <c r="H263" s="113"/>
      <c r="I263" s="150">
        <v>1900.47</v>
      </c>
      <c r="J263" s="113"/>
      <c r="K263" s="150">
        <v>2451.5700000000002</v>
      </c>
      <c r="L263" s="113" t="s">
        <v>580</v>
      </c>
      <c r="M263" s="150">
        <v>2265.14</v>
      </c>
      <c r="N263" s="113"/>
      <c r="O263" s="147">
        <v>3839.17</v>
      </c>
      <c r="P263" s="113" t="s">
        <v>580</v>
      </c>
      <c r="Q263" s="150">
        <v>0</v>
      </c>
      <c r="R263" s="113"/>
      <c r="S263" s="150">
        <v>9071.2099999999991</v>
      </c>
      <c r="T263" s="113" t="s">
        <v>580</v>
      </c>
      <c r="U263" s="150">
        <v>13312.9</v>
      </c>
      <c r="V263" s="113"/>
      <c r="W263" s="150">
        <v>9311.73</v>
      </c>
      <c r="X263" s="150"/>
      <c r="Y263" s="149">
        <v>8975.2900000000009</v>
      </c>
      <c r="Z263" s="113"/>
      <c r="AA263" s="248">
        <v>2877.17</v>
      </c>
      <c r="AB263" s="113"/>
      <c r="AC263" s="191">
        <v>3000</v>
      </c>
      <c r="AD263" s="113"/>
      <c r="AE263" s="149">
        <v>546.85</v>
      </c>
      <c r="AG263" s="149">
        <v>1000</v>
      </c>
    </row>
    <row r="264" spans="1:33" x14ac:dyDescent="0.3">
      <c r="A264" s="113" t="s">
        <v>1334</v>
      </c>
      <c r="B264" s="113"/>
      <c r="C264" s="113" t="s">
        <v>1116</v>
      </c>
      <c r="D264" s="113"/>
      <c r="E264" s="150"/>
      <c r="F264" s="113"/>
      <c r="G264" s="150"/>
      <c r="H264" s="113"/>
      <c r="I264" s="150"/>
      <c r="J264" s="113"/>
      <c r="K264" s="150"/>
      <c r="L264" s="113"/>
      <c r="M264" s="150"/>
      <c r="N264" s="113"/>
      <c r="O264" s="147"/>
      <c r="P264" s="113"/>
      <c r="Q264" s="150"/>
      <c r="R264" s="113"/>
      <c r="S264" s="150"/>
      <c r="T264" s="113"/>
      <c r="U264" s="150">
        <v>758.73</v>
      </c>
      <c r="V264" s="113"/>
      <c r="W264" s="150">
        <v>12733.62</v>
      </c>
      <c r="X264" s="150"/>
      <c r="Y264" s="149">
        <v>14414.5</v>
      </c>
      <c r="Z264" s="113"/>
      <c r="AA264" s="248">
        <v>4101</v>
      </c>
      <c r="AB264" s="113"/>
      <c r="AC264" s="191">
        <v>3500</v>
      </c>
      <c r="AD264" s="113"/>
      <c r="AE264" s="149">
        <v>3123</v>
      </c>
      <c r="AG264" s="149">
        <v>3500</v>
      </c>
    </row>
    <row r="265" spans="1:33" x14ac:dyDescent="0.3">
      <c r="A265" s="113" t="s">
        <v>497</v>
      </c>
      <c r="B265" s="113"/>
      <c r="C265" s="113" t="s">
        <v>498</v>
      </c>
      <c r="D265" s="113"/>
      <c r="E265" s="150"/>
      <c r="F265" s="113"/>
      <c r="G265" s="150"/>
      <c r="H265" s="113"/>
      <c r="I265" s="150">
        <v>25</v>
      </c>
      <c r="J265" s="113"/>
      <c r="K265" s="150">
        <v>783.37</v>
      </c>
      <c r="L265" s="113"/>
      <c r="M265" s="150">
        <v>0</v>
      </c>
      <c r="N265" s="113"/>
      <c r="O265" s="147">
        <v>1168.3</v>
      </c>
      <c r="P265" s="113"/>
      <c r="Q265" s="150">
        <v>0</v>
      </c>
      <c r="R265" s="113"/>
      <c r="S265" s="150">
        <v>787.09</v>
      </c>
      <c r="T265" s="113"/>
      <c r="U265" s="150">
        <v>215</v>
      </c>
      <c r="V265" s="113"/>
      <c r="W265" s="150">
        <v>0</v>
      </c>
      <c r="X265" s="150"/>
      <c r="Y265" s="149">
        <v>25</v>
      </c>
      <c r="Z265" s="113"/>
      <c r="AA265" s="248">
        <v>0</v>
      </c>
      <c r="AB265" s="113"/>
      <c r="AC265" s="191"/>
      <c r="AD265" s="113"/>
      <c r="AE265" s="149"/>
    </row>
    <row r="266" spans="1:33" x14ac:dyDescent="0.3">
      <c r="A266" s="113" t="s">
        <v>429</v>
      </c>
      <c r="B266" s="113"/>
      <c r="C266" s="113" t="s">
        <v>430</v>
      </c>
      <c r="D266" s="113"/>
      <c r="E266" s="150">
        <v>39.200000000000003</v>
      </c>
      <c r="F266" s="113"/>
      <c r="G266" s="150">
        <v>0</v>
      </c>
      <c r="H266" s="113"/>
      <c r="I266" s="150">
        <v>45</v>
      </c>
      <c r="J266" s="113"/>
      <c r="K266" s="150">
        <v>325.98</v>
      </c>
      <c r="L266" s="113"/>
      <c r="M266" s="150">
        <v>146</v>
      </c>
      <c r="N266" s="113"/>
      <c r="O266" s="147">
        <v>0</v>
      </c>
      <c r="P266" s="113"/>
      <c r="Q266" s="150">
        <v>0</v>
      </c>
      <c r="R266" s="113"/>
      <c r="S266" s="150">
        <v>304.01</v>
      </c>
      <c r="T266" s="113"/>
      <c r="U266" s="150">
        <v>63.4</v>
      </c>
      <c r="V266" s="113"/>
      <c r="W266" s="150">
        <v>0</v>
      </c>
      <c r="X266" s="150"/>
      <c r="Y266" s="149">
        <v>0</v>
      </c>
      <c r="Z266" s="113"/>
      <c r="AA266" s="248"/>
      <c r="AB266" s="113"/>
      <c r="AC266" s="191"/>
      <c r="AD266" s="113"/>
      <c r="AE266" s="149"/>
    </row>
    <row r="267" spans="1:33" x14ac:dyDescent="0.3">
      <c r="A267" s="113" t="s">
        <v>170</v>
      </c>
      <c r="B267" s="113"/>
      <c r="C267" s="113" t="s">
        <v>171</v>
      </c>
      <c r="D267" s="113"/>
      <c r="E267" s="150">
        <v>790.9</v>
      </c>
      <c r="F267" s="113"/>
      <c r="G267" s="150">
        <v>923.32</v>
      </c>
      <c r="H267" s="113"/>
      <c r="I267" s="150">
        <v>176.36</v>
      </c>
      <c r="J267" s="113"/>
      <c r="K267" s="150">
        <v>0</v>
      </c>
      <c r="L267" s="113" t="s">
        <v>581</v>
      </c>
      <c r="M267" s="150">
        <v>0</v>
      </c>
      <c r="N267" s="113"/>
      <c r="O267" s="147">
        <v>203.71</v>
      </c>
      <c r="P267" s="113" t="s">
        <v>581</v>
      </c>
      <c r="Q267" s="150">
        <v>500</v>
      </c>
      <c r="R267" s="113"/>
      <c r="S267" s="150">
        <v>343.16</v>
      </c>
      <c r="T267" s="113" t="s">
        <v>581</v>
      </c>
      <c r="U267" s="150">
        <v>49.08</v>
      </c>
      <c r="V267" s="113"/>
      <c r="W267" s="150">
        <v>55.26</v>
      </c>
      <c r="X267" s="150"/>
      <c r="Y267" s="149">
        <v>277.72000000000003</v>
      </c>
      <c r="Z267" s="113"/>
      <c r="AA267" s="248"/>
      <c r="AB267" s="113"/>
      <c r="AC267" s="191"/>
      <c r="AD267" s="113"/>
      <c r="AE267" s="149"/>
    </row>
    <row r="268" spans="1:33" x14ac:dyDescent="0.3">
      <c r="A268" s="113" t="s">
        <v>431</v>
      </c>
      <c r="B268" s="113"/>
      <c r="C268" s="113" t="s">
        <v>432</v>
      </c>
      <c r="D268" s="113"/>
      <c r="E268" s="150">
        <v>-7883</v>
      </c>
      <c r="F268" s="113"/>
      <c r="G268" s="150">
        <v>0</v>
      </c>
      <c r="H268" s="113"/>
      <c r="I268" s="150">
        <v>0</v>
      </c>
      <c r="J268" s="113"/>
      <c r="K268" s="172">
        <v>-5474.77</v>
      </c>
      <c r="L268" s="113"/>
      <c r="M268" s="150"/>
      <c r="N268" s="113"/>
      <c r="O268" s="147">
        <v>4081.5</v>
      </c>
      <c r="P268" s="113"/>
      <c r="Q268" s="150"/>
      <c r="R268" s="113"/>
      <c r="S268" s="150">
        <v>0</v>
      </c>
      <c r="T268" s="113"/>
      <c r="U268" s="150">
        <v>0</v>
      </c>
      <c r="V268" s="113"/>
      <c r="W268" s="150">
        <v>-6445.6</v>
      </c>
      <c r="X268" s="150"/>
      <c r="Y268" s="149">
        <v>-10686</v>
      </c>
      <c r="Z268" s="113"/>
      <c r="AA268" s="248">
        <v>3156.51</v>
      </c>
      <c r="AB268" s="113"/>
      <c r="AC268" s="191">
        <v>7500</v>
      </c>
      <c r="AD268" s="113"/>
      <c r="AE268" s="149">
        <v>6937.5</v>
      </c>
      <c r="AG268" s="149">
        <v>7500</v>
      </c>
    </row>
    <row r="269" spans="1:33" x14ac:dyDescent="0.3">
      <c r="A269" s="113" t="s">
        <v>172</v>
      </c>
      <c r="B269" s="113"/>
      <c r="C269" s="113" t="s">
        <v>173</v>
      </c>
      <c r="D269" s="113"/>
      <c r="E269" s="150">
        <v>15765</v>
      </c>
      <c r="F269" s="113"/>
      <c r="G269" s="150">
        <v>17150</v>
      </c>
      <c r="H269" s="113"/>
      <c r="I269" s="150">
        <v>15707.79</v>
      </c>
      <c r="J269" s="113"/>
      <c r="K269" s="150">
        <v>12914.77</v>
      </c>
      <c r="L269" s="113" t="s">
        <v>580</v>
      </c>
      <c r="M269" s="150">
        <v>6244</v>
      </c>
      <c r="N269" s="113"/>
      <c r="O269" s="147">
        <v>8238</v>
      </c>
      <c r="P269" s="113" t="s">
        <v>580</v>
      </c>
      <c r="Q269" s="150">
        <v>8410</v>
      </c>
      <c r="R269" s="113"/>
      <c r="S269" s="150">
        <v>8405</v>
      </c>
      <c r="T269" s="113" t="s">
        <v>580</v>
      </c>
      <c r="U269" s="150">
        <v>9968.4</v>
      </c>
      <c r="V269" s="113"/>
      <c r="W269" s="150">
        <v>16414</v>
      </c>
      <c r="X269" s="150"/>
      <c r="Y269" s="149">
        <v>16231</v>
      </c>
      <c r="Z269" s="113"/>
      <c r="AA269" s="248">
        <v>16281</v>
      </c>
      <c r="AB269" s="113"/>
      <c r="AC269" s="191"/>
      <c r="AD269" s="113"/>
      <c r="AE269" s="149"/>
    </row>
    <row r="270" spans="1:33" x14ac:dyDescent="0.3">
      <c r="A270" s="113" t="s">
        <v>174</v>
      </c>
      <c r="B270" s="113"/>
      <c r="C270" s="113" t="s">
        <v>175</v>
      </c>
      <c r="D270" s="113"/>
      <c r="E270" s="150">
        <v>14400</v>
      </c>
      <c r="F270" s="113"/>
      <c r="G270" s="150">
        <v>15149</v>
      </c>
      <c r="H270" s="113"/>
      <c r="I270" s="150">
        <v>13731.4</v>
      </c>
      <c r="J270" s="113"/>
      <c r="K270" s="150">
        <v>13774.28</v>
      </c>
      <c r="L270" s="113" t="s">
        <v>580</v>
      </c>
      <c r="M270" s="150">
        <v>14000.01</v>
      </c>
      <c r="N270" s="113"/>
      <c r="O270" s="147">
        <v>16479.62</v>
      </c>
      <c r="P270" s="113" t="s">
        <v>580</v>
      </c>
      <c r="Q270" s="150">
        <v>15000</v>
      </c>
      <c r="R270" s="113"/>
      <c r="S270" s="150">
        <v>0</v>
      </c>
      <c r="T270" s="113" t="s">
        <v>580</v>
      </c>
      <c r="U270" s="150">
        <v>0</v>
      </c>
      <c r="V270" s="113"/>
      <c r="W270" s="150">
        <v>0</v>
      </c>
      <c r="X270" s="150"/>
      <c r="Y270" s="149">
        <v>0</v>
      </c>
      <c r="Z270" s="113"/>
      <c r="AA270" s="248">
        <v>2104.34</v>
      </c>
      <c r="AB270" s="113"/>
      <c r="AC270" s="191">
        <v>2500</v>
      </c>
      <c r="AD270" s="113"/>
      <c r="AE270" s="149">
        <v>0</v>
      </c>
    </row>
    <row r="271" spans="1:33" x14ac:dyDescent="0.3">
      <c r="A271" s="113" t="s">
        <v>607</v>
      </c>
      <c r="B271" s="113"/>
      <c r="C271" s="113" t="s">
        <v>608</v>
      </c>
      <c r="D271" s="113"/>
      <c r="E271" s="150">
        <v>0</v>
      </c>
      <c r="F271" s="113">
        <v>0</v>
      </c>
      <c r="G271" s="150">
        <v>0</v>
      </c>
      <c r="H271" s="113"/>
      <c r="I271" s="150">
        <v>0</v>
      </c>
      <c r="J271" s="113"/>
      <c r="K271" s="150">
        <v>1725</v>
      </c>
      <c r="L271" s="113" t="s">
        <v>580</v>
      </c>
      <c r="M271" s="150">
        <v>0</v>
      </c>
      <c r="N271" s="113"/>
      <c r="O271" s="147"/>
      <c r="P271" s="113" t="s">
        <v>580</v>
      </c>
      <c r="Q271" s="150">
        <v>0</v>
      </c>
      <c r="R271" s="113"/>
      <c r="S271" s="150">
        <v>0</v>
      </c>
      <c r="T271" s="113" t="s">
        <v>580</v>
      </c>
      <c r="U271" s="150">
        <v>0</v>
      </c>
      <c r="V271" s="113"/>
      <c r="W271" s="150">
        <v>0</v>
      </c>
      <c r="X271" s="150"/>
      <c r="Y271" s="149">
        <v>0</v>
      </c>
      <c r="Z271" s="113"/>
      <c r="AA271" s="248"/>
      <c r="AB271" s="113"/>
      <c r="AC271" s="191"/>
      <c r="AD271" s="113"/>
      <c r="AE271" s="149"/>
    </row>
    <row r="272" spans="1:33" x14ac:dyDescent="0.3">
      <c r="A272" s="113" t="s">
        <v>1558</v>
      </c>
      <c r="B272" s="113"/>
      <c r="C272" s="113" t="s">
        <v>1559</v>
      </c>
      <c r="D272" s="113"/>
      <c r="E272" s="150"/>
      <c r="F272" s="113"/>
      <c r="G272" s="150"/>
      <c r="H272" s="113"/>
      <c r="I272" s="150"/>
      <c r="J272" s="113"/>
      <c r="K272" s="150"/>
      <c r="L272" s="113"/>
      <c r="M272" s="150"/>
      <c r="N272" s="113"/>
      <c r="O272" s="147"/>
      <c r="P272" s="113"/>
      <c r="Q272" s="150"/>
      <c r="R272" s="113"/>
      <c r="S272" s="150"/>
      <c r="T272" s="113"/>
      <c r="U272" s="150"/>
      <c r="V272" s="113"/>
      <c r="W272" s="150"/>
      <c r="X272" s="150"/>
      <c r="Y272" s="149"/>
      <c r="Z272" s="113"/>
      <c r="AA272" s="248"/>
      <c r="AB272" s="113"/>
      <c r="AC272" s="191"/>
      <c r="AD272" s="113"/>
      <c r="AE272" s="149">
        <v>7266.68</v>
      </c>
    </row>
    <row r="273" spans="1:33" x14ac:dyDescent="0.3">
      <c r="A273" s="113" t="s">
        <v>176</v>
      </c>
      <c r="B273" s="113"/>
      <c r="C273" s="113" t="s">
        <v>177</v>
      </c>
      <c r="D273" s="113"/>
      <c r="E273" s="150">
        <v>227.5</v>
      </c>
      <c r="F273" s="113"/>
      <c r="G273" s="150">
        <v>37.5</v>
      </c>
      <c r="H273" s="113"/>
      <c r="I273" s="150">
        <v>11.25</v>
      </c>
      <c r="J273" s="113"/>
      <c r="K273" s="150">
        <v>0</v>
      </c>
      <c r="L273" s="113" t="s">
        <v>580</v>
      </c>
      <c r="M273" s="150">
        <v>75</v>
      </c>
      <c r="N273" s="113"/>
      <c r="O273" s="147">
        <v>93.75</v>
      </c>
      <c r="P273" s="113" t="s">
        <v>580</v>
      </c>
      <c r="Q273" s="150">
        <v>100</v>
      </c>
      <c r="R273" s="113"/>
      <c r="S273" s="150">
        <v>42.5</v>
      </c>
      <c r="T273" s="113" t="s">
        <v>580</v>
      </c>
      <c r="U273" s="150">
        <v>0</v>
      </c>
      <c r="V273" s="113"/>
      <c r="W273" s="150">
        <v>0</v>
      </c>
      <c r="X273" s="150"/>
      <c r="Y273" s="149">
        <v>0</v>
      </c>
      <c r="Z273" s="113"/>
      <c r="AA273" s="248"/>
      <c r="AB273" s="113"/>
      <c r="AC273" s="191"/>
      <c r="AD273" s="113"/>
      <c r="AE273" s="149">
        <v>217.04</v>
      </c>
      <c r="AG273" s="149">
        <v>330</v>
      </c>
    </row>
    <row r="274" spans="1:33" x14ac:dyDescent="0.3">
      <c r="A274" s="113" t="s">
        <v>1285</v>
      </c>
      <c r="B274" s="113"/>
      <c r="C274" s="113" t="s">
        <v>1286</v>
      </c>
      <c r="D274" s="113"/>
      <c r="E274" s="150"/>
      <c r="F274" s="113"/>
      <c r="G274" s="150"/>
      <c r="H274" s="113"/>
      <c r="I274" s="150"/>
      <c r="J274" s="113"/>
      <c r="K274" s="150"/>
      <c r="L274" s="113"/>
      <c r="M274" s="150"/>
      <c r="N274" s="113"/>
      <c r="O274" s="147"/>
      <c r="P274" s="113"/>
      <c r="Q274" s="150"/>
      <c r="R274" s="113"/>
      <c r="S274" s="150"/>
      <c r="T274" s="113"/>
      <c r="U274" s="150"/>
      <c r="V274" s="113"/>
      <c r="W274" s="150"/>
      <c r="X274" s="150"/>
      <c r="Y274" s="149">
        <v>1849.54</v>
      </c>
      <c r="Z274" s="113"/>
      <c r="AA274" s="248">
        <v>7497</v>
      </c>
      <c r="AB274" s="113"/>
      <c r="AC274" s="191">
        <v>7500</v>
      </c>
      <c r="AD274" s="113"/>
      <c r="AE274" s="149">
        <v>6329.55</v>
      </c>
      <c r="AG274" s="149">
        <v>7500</v>
      </c>
    </row>
    <row r="275" spans="1:33" x14ac:dyDescent="0.3">
      <c r="A275" s="113" t="s">
        <v>178</v>
      </c>
      <c r="B275" s="113"/>
      <c r="C275" s="113" t="s">
        <v>179</v>
      </c>
      <c r="D275" s="113"/>
      <c r="E275" s="150">
        <v>-2393.23</v>
      </c>
      <c r="F275" s="113"/>
      <c r="G275" s="150">
        <v>8.16</v>
      </c>
      <c r="H275" s="113"/>
      <c r="I275" s="150">
        <v>2.82</v>
      </c>
      <c r="J275" s="113"/>
      <c r="K275" s="150">
        <v>0</v>
      </c>
      <c r="L275" s="113" t="s">
        <v>580</v>
      </c>
      <c r="M275" s="150">
        <v>19.850000000000001</v>
      </c>
      <c r="N275" s="113"/>
      <c r="O275" s="147">
        <v>26.08</v>
      </c>
      <c r="P275" s="113" t="s">
        <v>580</v>
      </c>
      <c r="Q275" s="150">
        <v>50</v>
      </c>
      <c r="R275" s="113"/>
      <c r="S275" s="150">
        <v>11.58</v>
      </c>
      <c r="T275" s="113" t="s">
        <v>580</v>
      </c>
      <c r="U275" s="150">
        <v>0</v>
      </c>
      <c r="V275" s="113"/>
      <c r="W275" s="150">
        <v>0</v>
      </c>
      <c r="X275" s="150"/>
      <c r="Y275" s="149">
        <v>0</v>
      </c>
      <c r="Z275" s="113"/>
      <c r="AA275" s="248"/>
      <c r="AB275" s="113"/>
      <c r="AC275" s="191"/>
      <c r="AD275" s="113"/>
      <c r="AE275" s="149">
        <v>49.6</v>
      </c>
      <c r="AG275" s="149">
        <v>100</v>
      </c>
    </row>
    <row r="276" spans="1:33" x14ac:dyDescent="0.3">
      <c r="A276" s="113" t="s">
        <v>182</v>
      </c>
      <c r="B276" s="113"/>
      <c r="C276" s="113" t="s">
        <v>180</v>
      </c>
      <c r="D276" s="113"/>
      <c r="E276" s="150">
        <v>0</v>
      </c>
      <c r="F276" s="113"/>
      <c r="G276" s="150">
        <v>3816.94</v>
      </c>
      <c r="H276" s="113"/>
      <c r="I276" s="150">
        <v>0</v>
      </c>
      <c r="J276" s="113"/>
      <c r="K276" s="150">
        <v>1435.72</v>
      </c>
      <c r="L276" s="113" t="s">
        <v>580</v>
      </c>
      <c r="M276" s="150">
        <v>0</v>
      </c>
      <c r="N276" s="113"/>
      <c r="O276" s="147">
        <v>0</v>
      </c>
      <c r="P276" s="113"/>
      <c r="Q276" s="150">
        <v>0</v>
      </c>
      <c r="R276" s="113"/>
      <c r="S276" s="150">
        <v>0</v>
      </c>
      <c r="T276" s="113"/>
      <c r="U276" s="150">
        <v>0</v>
      </c>
      <c r="V276" s="113"/>
      <c r="W276" s="150">
        <v>0</v>
      </c>
      <c r="X276" s="150"/>
      <c r="Y276" s="149">
        <v>0</v>
      </c>
      <c r="Z276" s="113"/>
      <c r="AA276" s="248"/>
      <c r="AB276" s="113"/>
      <c r="AC276" s="191"/>
      <c r="AD276" s="113"/>
      <c r="AE276" s="149"/>
    </row>
    <row r="277" spans="1:33" x14ac:dyDescent="0.3">
      <c r="A277" s="113" t="s">
        <v>181</v>
      </c>
      <c r="B277" s="113"/>
      <c r="C277" s="113" t="s">
        <v>499</v>
      </c>
      <c r="D277" s="113"/>
      <c r="E277" s="150">
        <v>6756</v>
      </c>
      <c r="F277" s="113"/>
      <c r="G277" s="150">
        <v>3109</v>
      </c>
      <c r="H277" s="113"/>
      <c r="I277" s="150">
        <v>1433.16</v>
      </c>
      <c r="J277" s="113"/>
      <c r="K277" s="150">
        <v>1524.18</v>
      </c>
      <c r="L277" s="113" t="s">
        <v>580</v>
      </c>
      <c r="M277" s="150">
        <v>2296.4299999999998</v>
      </c>
      <c r="N277" s="113"/>
      <c r="O277" s="147">
        <v>1746.42</v>
      </c>
      <c r="P277" s="113" t="s">
        <v>580</v>
      </c>
      <c r="Q277" s="150">
        <v>2000</v>
      </c>
      <c r="R277" s="113"/>
      <c r="S277" s="150">
        <v>3386.8</v>
      </c>
      <c r="T277" s="113" t="s">
        <v>580</v>
      </c>
      <c r="U277" s="150">
        <v>0</v>
      </c>
      <c r="V277" s="113"/>
      <c r="W277" s="150">
        <v>0</v>
      </c>
      <c r="X277" s="150"/>
      <c r="Y277" s="149">
        <v>1238.3599999999999</v>
      </c>
      <c r="Z277" s="113"/>
      <c r="AA277" s="248">
        <v>753.53</v>
      </c>
      <c r="AB277" s="113"/>
      <c r="AC277" s="191"/>
      <c r="AD277" s="113"/>
      <c r="AE277" s="149">
        <v>1583.91</v>
      </c>
      <c r="AG277" s="149">
        <v>2000</v>
      </c>
    </row>
    <row r="278" spans="1:33" x14ac:dyDescent="0.3">
      <c r="A278" s="113" t="s">
        <v>181</v>
      </c>
      <c r="B278" s="113"/>
      <c r="C278" s="113" t="s">
        <v>1117</v>
      </c>
      <c r="D278" s="113"/>
      <c r="E278" s="150"/>
      <c r="F278" s="113"/>
      <c r="G278" s="150"/>
      <c r="H278" s="113"/>
      <c r="I278" s="150"/>
      <c r="J278" s="113"/>
      <c r="K278" s="150"/>
      <c r="L278" s="113"/>
      <c r="M278" s="150"/>
      <c r="N278" s="113"/>
      <c r="O278" s="147"/>
      <c r="P278" s="113"/>
      <c r="Q278" s="150"/>
      <c r="R278" s="113"/>
      <c r="S278" s="150"/>
      <c r="T278" s="113"/>
      <c r="U278" s="150"/>
      <c r="V278" s="113"/>
      <c r="W278" s="150">
        <v>2185.0100000000002</v>
      </c>
      <c r="X278" s="150"/>
      <c r="Y278" s="149">
        <v>0</v>
      </c>
      <c r="Z278" s="113"/>
      <c r="AA278" s="248">
        <v>0</v>
      </c>
      <c r="AB278" s="113"/>
      <c r="AC278" s="191"/>
      <c r="AD278" s="113"/>
      <c r="AE278" s="149"/>
    </row>
    <row r="279" spans="1:33" x14ac:dyDescent="0.3">
      <c r="A279" s="113" t="s">
        <v>182</v>
      </c>
      <c r="B279" s="113"/>
      <c r="C279" s="113" t="s">
        <v>433</v>
      </c>
      <c r="D279" s="113"/>
      <c r="E279" s="150">
        <v>2745</v>
      </c>
      <c r="F279" s="113"/>
      <c r="G279" s="150">
        <v>0</v>
      </c>
      <c r="H279" s="113"/>
      <c r="I279" s="150">
        <v>1352.28</v>
      </c>
      <c r="J279" s="113"/>
      <c r="K279" s="153">
        <v>0</v>
      </c>
      <c r="L279" s="113"/>
      <c r="M279" s="150">
        <v>2955.88</v>
      </c>
      <c r="N279" s="113"/>
      <c r="O279" s="147">
        <v>3499</v>
      </c>
      <c r="P279" s="113" t="s">
        <v>580</v>
      </c>
      <c r="Q279" s="150">
        <v>3500</v>
      </c>
      <c r="R279" s="113"/>
      <c r="S279" s="150">
        <v>0</v>
      </c>
      <c r="T279" s="113" t="s">
        <v>580</v>
      </c>
      <c r="U279" s="150">
        <v>0</v>
      </c>
      <c r="V279" s="113"/>
      <c r="W279" s="150">
        <v>0</v>
      </c>
      <c r="X279" s="150"/>
      <c r="Y279" s="149">
        <v>0</v>
      </c>
      <c r="Z279" s="113"/>
      <c r="AA279" s="248">
        <v>540.35</v>
      </c>
      <c r="AB279" s="113"/>
      <c r="AC279" s="191"/>
      <c r="AD279" s="113"/>
      <c r="AE279" s="149"/>
    </row>
    <row r="280" spans="1:33" x14ac:dyDescent="0.3">
      <c r="A280" s="113" t="s">
        <v>1560</v>
      </c>
      <c r="B280" s="113"/>
      <c r="C280" s="113" t="s">
        <v>1561</v>
      </c>
      <c r="D280" s="113"/>
      <c r="E280" s="150"/>
      <c r="F280" s="113"/>
      <c r="G280" s="150"/>
      <c r="H280" s="113"/>
      <c r="I280" s="150"/>
      <c r="J280" s="113"/>
      <c r="K280" s="153"/>
      <c r="L280" s="113"/>
      <c r="M280" s="150"/>
      <c r="N280" s="113"/>
      <c r="O280" s="147"/>
      <c r="P280" s="113"/>
      <c r="Q280" s="150"/>
      <c r="R280" s="113"/>
      <c r="S280" s="150"/>
      <c r="T280" s="113"/>
      <c r="U280" s="150"/>
      <c r="V280" s="113"/>
      <c r="W280" s="150"/>
      <c r="X280" s="150"/>
      <c r="Y280" s="149"/>
      <c r="Z280" s="113"/>
      <c r="AA280" s="248"/>
      <c r="AB280" s="113"/>
      <c r="AC280" s="191"/>
      <c r="AD280" s="113"/>
      <c r="AE280" s="149">
        <v>1650.1</v>
      </c>
    </row>
    <row r="281" spans="1:33" x14ac:dyDescent="0.3">
      <c r="A281" s="113" t="s">
        <v>1287</v>
      </c>
      <c r="B281" s="113"/>
      <c r="C281" s="113" t="s">
        <v>1288</v>
      </c>
      <c r="D281" s="113"/>
      <c r="E281" s="150"/>
      <c r="F281" s="113"/>
      <c r="G281" s="150"/>
      <c r="H281" s="113"/>
      <c r="I281" s="150"/>
      <c r="J281" s="113"/>
      <c r="K281" s="153"/>
      <c r="L281" s="113"/>
      <c r="M281" s="150"/>
      <c r="N281" s="113"/>
      <c r="O281" s="147"/>
      <c r="P281" s="113"/>
      <c r="Q281" s="150"/>
      <c r="R281" s="113"/>
      <c r="S281" s="150"/>
      <c r="T281" s="113"/>
      <c r="U281" s="150"/>
      <c r="V281" s="113"/>
      <c r="W281" s="150"/>
      <c r="X281" s="150"/>
      <c r="Y281" s="149">
        <v>413.36</v>
      </c>
      <c r="Z281" s="113"/>
      <c r="AA281" s="248">
        <v>2058.0300000000002</v>
      </c>
      <c r="AB281" s="113"/>
      <c r="AC281" s="191">
        <v>2500</v>
      </c>
      <c r="AD281" s="113"/>
      <c r="AE281" s="149">
        <v>1462.3</v>
      </c>
      <c r="AG281" s="149">
        <v>2500</v>
      </c>
    </row>
    <row r="282" spans="1:33" x14ac:dyDescent="0.3">
      <c r="A282" s="113" t="s">
        <v>618</v>
      </c>
      <c r="B282" s="113"/>
      <c r="C282" s="113" t="s">
        <v>619</v>
      </c>
      <c r="D282" s="113"/>
      <c r="E282" s="150">
        <v>0</v>
      </c>
      <c r="F282" s="113"/>
      <c r="G282" s="150">
        <v>0</v>
      </c>
      <c r="H282" s="113"/>
      <c r="I282" s="150">
        <v>0</v>
      </c>
      <c r="J282" s="113"/>
      <c r="K282" s="153">
        <v>0</v>
      </c>
      <c r="L282" s="113"/>
      <c r="M282" s="150">
        <v>200</v>
      </c>
      <c r="N282" s="113"/>
      <c r="O282" s="147">
        <v>237.38</v>
      </c>
      <c r="P282" s="113" t="s">
        <v>582</v>
      </c>
      <c r="Q282" s="150">
        <v>0</v>
      </c>
      <c r="R282" s="113"/>
      <c r="S282" s="150">
        <v>0</v>
      </c>
      <c r="T282" s="113" t="s">
        <v>582</v>
      </c>
      <c r="U282" s="150">
        <v>0</v>
      </c>
      <c r="V282" s="113"/>
      <c r="W282" s="150">
        <v>0</v>
      </c>
      <c r="X282" s="150"/>
      <c r="Y282" s="149">
        <v>0</v>
      </c>
      <c r="Z282" s="113"/>
      <c r="AA282" s="248"/>
      <c r="AB282" s="113"/>
      <c r="AC282" s="191"/>
      <c r="AD282" s="113"/>
      <c r="AE282" s="149"/>
    </row>
    <row r="283" spans="1:33" x14ac:dyDescent="0.3">
      <c r="A283" s="113" t="s">
        <v>609</v>
      </c>
      <c r="B283" s="113"/>
      <c r="C283" s="113" t="s">
        <v>610</v>
      </c>
      <c r="D283" s="113"/>
      <c r="E283" s="150">
        <v>0</v>
      </c>
      <c r="F283" s="113">
        <v>0</v>
      </c>
      <c r="G283" s="150">
        <v>0</v>
      </c>
      <c r="H283" s="113"/>
      <c r="I283" s="150">
        <v>0</v>
      </c>
      <c r="J283" s="113"/>
      <c r="K283" s="153">
        <v>250.05</v>
      </c>
      <c r="L283" s="113" t="s">
        <v>581</v>
      </c>
      <c r="M283" s="150">
        <v>0</v>
      </c>
      <c r="N283" s="113"/>
      <c r="O283" s="147">
        <v>474.45</v>
      </c>
      <c r="P283" s="113" t="s">
        <v>581</v>
      </c>
      <c r="Q283" s="150">
        <v>500</v>
      </c>
      <c r="R283" s="113"/>
      <c r="S283" s="150">
        <v>0</v>
      </c>
      <c r="T283" s="113" t="s">
        <v>581</v>
      </c>
      <c r="U283" s="150">
        <v>0</v>
      </c>
      <c r="V283" s="113"/>
      <c r="W283" s="150">
        <v>0</v>
      </c>
      <c r="X283" s="150"/>
      <c r="Y283" s="149">
        <v>0</v>
      </c>
      <c r="Z283" s="113"/>
      <c r="AA283" s="248"/>
      <c r="AB283" s="113"/>
      <c r="AC283" s="191"/>
      <c r="AD283" s="113"/>
      <c r="AE283" s="149">
        <v>121.29</v>
      </c>
      <c r="AG283" s="149">
        <v>500</v>
      </c>
    </row>
    <row r="284" spans="1:33" x14ac:dyDescent="0.3">
      <c r="A284" s="113" t="s">
        <v>183</v>
      </c>
      <c r="B284" s="113"/>
      <c r="C284" s="113" t="s">
        <v>184</v>
      </c>
      <c r="D284" s="113"/>
      <c r="E284" s="150">
        <v>17820</v>
      </c>
      <c r="F284" s="113"/>
      <c r="G284" s="150">
        <v>20110</v>
      </c>
      <c r="H284" s="113"/>
      <c r="I284" s="150">
        <v>22643.02</v>
      </c>
      <c r="J284" s="113"/>
      <c r="K284" s="151">
        <v>26180.25</v>
      </c>
      <c r="L284" s="113" t="s">
        <v>580</v>
      </c>
      <c r="M284" s="150">
        <v>21665.51</v>
      </c>
      <c r="N284" s="113"/>
      <c r="O284" s="147">
        <v>22854</v>
      </c>
      <c r="P284" s="113" t="s">
        <v>580</v>
      </c>
      <c r="Q284" s="150">
        <v>25000</v>
      </c>
      <c r="R284" s="113"/>
      <c r="S284" s="150">
        <v>21810</v>
      </c>
      <c r="T284" s="113" t="s">
        <v>580</v>
      </c>
      <c r="U284" s="150">
        <v>25703</v>
      </c>
      <c r="V284" s="113"/>
      <c r="W284" s="150">
        <v>25503</v>
      </c>
      <c r="X284" s="150"/>
      <c r="Y284" s="149">
        <v>27430</v>
      </c>
      <c r="Z284" s="113"/>
      <c r="AA284" s="248">
        <v>37663</v>
      </c>
      <c r="AB284" s="113"/>
      <c r="AC284" s="191">
        <v>50750</v>
      </c>
      <c r="AD284" s="113"/>
      <c r="AE284" s="149">
        <v>57899.67</v>
      </c>
      <c r="AG284" s="149">
        <v>55000</v>
      </c>
    </row>
    <row r="285" spans="1:33" x14ac:dyDescent="0.3">
      <c r="A285" s="113" t="s">
        <v>1403</v>
      </c>
      <c r="B285" s="113"/>
      <c r="C285" s="113" t="s">
        <v>1404</v>
      </c>
      <c r="D285" s="113"/>
      <c r="E285" s="150"/>
      <c r="F285" s="113"/>
      <c r="G285" s="150"/>
      <c r="H285" s="113"/>
      <c r="I285" s="150"/>
      <c r="J285" s="113"/>
      <c r="K285" s="151"/>
      <c r="L285" s="113"/>
      <c r="M285" s="150"/>
      <c r="N285" s="113"/>
      <c r="O285" s="147"/>
      <c r="P285" s="113"/>
      <c r="Q285" s="150"/>
      <c r="R285" s="113"/>
      <c r="S285" s="150"/>
      <c r="T285" s="113"/>
      <c r="U285" s="150"/>
      <c r="V285" s="113"/>
      <c r="W285" s="150"/>
      <c r="X285" s="150"/>
      <c r="Y285" s="149"/>
      <c r="Z285" s="113"/>
      <c r="AA285" s="248">
        <v>1695</v>
      </c>
      <c r="AB285" s="113"/>
      <c r="AC285" s="191">
        <v>2000</v>
      </c>
      <c r="AD285" s="113"/>
      <c r="AE285" s="149">
        <v>1830</v>
      </c>
      <c r="AG285" s="149">
        <v>2500</v>
      </c>
    </row>
    <row r="286" spans="1:33" x14ac:dyDescent="0.3">
      <c r="A286" s="113" t="s">
        <v>185</v>
      </c>
      <c r="B286" s="113"/>
      <c r="C286" s="113" t="s">
        <v>186</v>
      </c>
      <c r="D286" s="113"/>
      <c r="E286" s="150">
        <v>4174.97</v>
      </c>
      <c r="F286" s="113"/>
      <c r="G286" s="150">
        <v>4488.1400000000003</v>
      </c>
      <c r="H286" s="113"/>
      <c r="I286" s="150">
        <v>5123.49</v>
      </c>
      <c r="J286" s="113"/>
      <c r="K286" s="153">
        <v>6116.53</v>
      </c>
      <c r="L286" s="113" t="s">
        <v>580</v>
      </c>
      <c r="M286" s="150">
        <v>5937.61</v>
      </c>
      <c r="N286" s="113"/>
      <c r="O286" s="147">
        <v>6464.6</v>
      </c>
      <c r="P286" s="113" t="s">
        <v>580</v>
      </c>
      <c r="Q286" s="150">
        <v>6750</v>
      </c>
      <c r="R286" s="113"/>
      <c r="S286" s="150">
        <v>6404.13</v>
      </c>
      <c r="T286" s="113" t="s">
        <v>580</v>
      </c>
      <c r="U286" s="150">
        <v>6664.92</v>
      </c>
      <c r="V286" s="113"/>
      <c r="W286" s="150">
        <v>5728.35</v>
      </c>
      <c r="X286" s="150"/>
      <c r="Y286" s="149">
        <v>6319.85</v>
      </c>
      <c r="Z286" s="113"/>
      <c r="AA286" s="248">
        <v>8848.42</v>
      </c>
      <c r="AB286" s="113"/>
      <c r="AC286" s="191">
        <v>10000</v>
      </c>
      <c r="AD286" s="113"/>
      <c r="AE286" s="149">
        <v>13644.86</v>
      </c>
      <c r="AG286" s="149">
        <v>15000</v>
      </c>
    </row>
    <row r="287" spans="1:33" x14ac:dyDescent="0.3">
      <c r="A287" s="113" t="s">
        <v>434</v>
      </c>
      <c r="B287" s="113"/>
      <c r="C287" s="113" t="s">
        <v>435</v>
      </c>
      <c r="D287" s="113"/>
      <c r="E287" s="150">
        <v>37.43</v>
      </c>
      <c r="F287" s="113"/>
      <c r="G287" s="150">
        <v>0</v>
      </c>
      <c r="H287" s="113"/>
      <c r="I287" s="150">
        <v>0</v>
      </c>
      <c r="J287" s="113"/>
      <c r="K287" s="150">
        <v>0</v>
      </c>
      <c r="L287" s="113"/>
      <c r="M287" s="150">
        <v>0</v>
      </c>
      <c r="N287" s="113"/>
      <c r="O287" s="147">
        <v>0</v>
      </c>
      <c r="P287" s="113"/>
      <c r="Q287" s="150">
        <v>0</v>
      </c>
      <c r="R287" s="113"/>
      <c r="S287" s="150">
        <v>0</v>
      </c>
      <c r="T287" s="113"/>
      <c r="U287" s="150">
        <v>561</v>
      </c>
      <c r="V287" s="113"/>
      <c r="W287" s="150">
        <v>0</v>
      </c>
      <c r="X287" s="150"/>
      <c r="Y287" s="149">
        <v>0</v>
      </c>
      <c r="Z287" s="113"/>
      <c r="AA287" s="248"/>
      <c r="AB287" s="113"/>
      <c r="AC287" s="191"/>
      <c r="AD287" s="113"/>
      <c r="AE287" s="149">
        <v>47.73</v>
      </c>
      <c r="AG287" s="149">
        <v>50</v>
      </c>
    </row>
    <row r="288" spans="1:33" x14ac:dyDescent="0.3">
      <c r="A288" s="113" t="s">
        <v>1562</v>
      </c>
      <c r="B288" s="113"/>
      <c r="C288" s="113" t="s">
        <v>1563</v>
      </c>
      <c r="D288" s="113"/>
      <c r="E288" s="150"/>
      <c r="F288" s="113"/>
      <c r="G288" s="150"/>
      <c r="H288" s="113"/>
      <c r="I288" s="150"/>
      <c r="J288" s="113"/>
      <c r="K288" s="150"/>
      <c r="L288" s="113"/>
      <c r="M288" s="150"/>
      <c r="N288" s="113"/>
      <c r="O288" s="147"/>
      <c r="P288" s="113"/>
      <c r="Q288" s="150"/>
      <c r="R288" s="113"/>
      <c r="S288" s="150"/>
      <c r="T288" s="113"/>
      <c r="U288" s="150"/>
      <c r="V288" s="113"/>
      <c r="W288" s="150"/>
      <c r="X288" s="150"/>
      <c r="Y288" s="149"/>
      <c r="Z288" s="113"/>
      <c r="AA288" s="248"/>
      <c r="AB288" s="113"/>
      <c r="AC288" s="191"/>
      <c r="AD288" s="113"/>
      <c r="AE288" s="149">
        <v>282.12</v>
      </c>
      <c r="AG288" s="149">
        <v>500</v>
      </c>
    </row>
    <row r="289" spans="1:33" x14ac:dyDescent="0.3">
      <c r="A289" s="113" t="s">
        <v>187</v>
      </c>
      <c r="B289" s="113"/>
      <c r="C289" s="113" t="s">
        <v>672</v>
      </c>
      <c r="D289" s="113"/>
      <c r="E289" s="150">
        <v>8650.2000000000007</v>
      </c>
      <c r="F289" s="113"/>
      <c r="G289" s="150">
        <v>6088.5</v>
      </c>
      <c r="H289" s="113"/>
      <c r="I289" s="150">
        <v>1458.2</v>
      </c>
      <c r="J289" s="113"/>
      <c r="K289" s="150">
        <v>6480.4</v>
      </c>
      <c r="L289" s="113" t="s">
        <v>580</v>
      </c>
      <c r="M289" s="150">
        <v>5497.5</v>
      </c>
      <c r="N289" s="113"/>
      <c r="O289" s="147">
        <v>4351.1000000000004</v>
      </c>
      <c r="P289" s="113" t="s">
        <v>580</v>
      </c>
      <c r="Q289" s="150">
        <v>6000</v>
      </c>
      <c r="R289" s="113"/>
      <c r="S289" s="150">
        <v>4221.2</v>
      </c>
      <c r="T289" s="113" t="s">
        <v>580</v>
      </c>
      <c r="U289" s="150">
        <v>9097.9</v>
      </c>
      <c r="V289" s="113"/>
      <c r="W289" s="150">
        <v>6943.4</v>
      </c>
      <c r="X289" s="150"/>
      <c r="Y289" s="149">
        <v>6381.67</v>
      </c>
      <c r="Z289" s="113"/>
      <c r="AA289" s="248">
        <v>9484.4599999999991</v>
      </c>
      <c r="AB289" s="113"/>
      <c r="AC289" s="191">
        <v>9500</v>
      </c>
      <c r="AD289" s="113"/>
      <c r="AE289" s="149">
        <v>11488.77</v>
      </c>
      <c r="AG289" s="149">
        <v>15000</v>
      </c>
    </row>
    <row r="290" spans="1:33" x14ac:dyDescent="0.3">
      <c r="A290" s="113" t="s">
        <v>188</v>
      </c>
      <c r="B290" s="113"/>
      <c r="C290" s="113" t="s">
        <v>189</v>
      </c>
      <c r="D290" s="113"/>
      <c r="E290" s="150">
        <v>2053.27</v>
      </c>
      <c r="F290" s="113"/>
      <c r="G290" s="150">
        <v>124.18</v>
      </c>
      <c r="H290" s="113"/>
      <c r="I290" s="150">
        <v>240.91</v>
      </c>
      <c r="J290" s="113"/>
      <c r="K290" s="150">
        <v>1347.8</v>
      </c>
      <c r="L290" s="113" t="s">
        <v>582</v>
      </c>
      <c r="M290" s="150">
        <v>485</v>
      </c>
      <c r="N290" s="113"/>
      <c r="O290" s="147">
        <v>750</v>
      </c>
      <c r="P290" s="113" t="s">
        <v>582</v>
      </c>
      <c r="Q290" s="150">
        <v>1000</v>
      </c>
      <c r="R290" s="113"/>
      <c r="S290" s="150">
        <v>563</v>
      </c>
      <c r="T290" s="113" t="s">
        <v>582</v>
      </c>
      <c r="U290" s="150">
        <v>637.47</v>
      </c>
      <c r="V290" s="113"/>
      <c r="W290" s="150">
        <v>2569.2399999999998</v>
      </c>
      <c r="X290" s="150"/>
      <c r="Y290" s="149">
        <v>1050.68</v>
      </c>
      <c r="Z290" s="113"/>
      <c r="AA290" s="248">
        <v>6032.97</v>
      </c>
      <c r="AB290" s="113"/>
      <c r="AC290" s="191">
        <v>7500</v>
      </c>
      <c r="AD290" s="113"/>
      <c r="AE290" s="149">
        <v>797.22</v>
      </c>
      <c r="AG290" s="149">
        <v>1000</v>
      </c>
    </row>
    <row r="291" spans="1:33" x14ac:dyDescent="0.3">
      <c r="A291" s="113" t="s">
        <v>190</v>
      </c>
      <c r="B291" s="113"/>
      <c r="C291" s="113" t="s">
        <v>673</v>
      </c>
      <c r="D291" s="113"/>
      <c r="E291" s="150">
        <v>2836.58</v>
      </c>
      <c r="F291" s="113"/>
      <c r="G291" s="150">
        <v>4135.8500000000004</v>
      </c>
      <c r="H291" s="113"/>
      <c r="I291" s="150">
        <v>976.97</v>
      </c>
      <c r="J291" s="113"/>
      <c r="K291" s="150">
        <v>6423.36</v>
      </c>
      <c r="L291" s="113" t="s">
        <v>582</v>
      </c>
      <c r="M291" s="150">
        <v>3633.5</v>
      </c>
      <c r="N291" s="113"/>
      <c r="O291" s="147">
        <v>943.85</v>
      </c>
      <c r="P291" s="113" t="s">
        <v>582</v>
      </c>
      <c r="Q291" s="150">
        <v>2000</v>
      </c>
      <c r="R291" s="113"/>
      <c r="S291" s="150">
        <v>453.3</v>
      </c>
      <c r="T291" s="113" t="s">
        <v>582</v>
      </c>
      <c r="U291" s="150">
        <v>2357.14</v>
      </c>
      <c r="V291" s="113"/>
      <c r="W291" s="150">
        <v>123</v>
      </c>
      <c r="X291" s="150"/>
      <c r="Y291" s="149">
        <v>569</v>
      </c>
      <c r="Z291" s="113"/>
      <c r="AA291" s="248">
        <v>7328.86</v>
      </c>
      <c r="AB291" s="113"/>
      <c r="AC291" s="191">
        <v>5000</v>
      </c>
      <c r="AD291" s="113"/>
      <c r="AE291" s="149">
        <v>9634.5499999999993</v>
      </c>
      <c r="AG291" s="149">
        <v>9500</v>
      </c>
    </row>
    <row r="292" spans="1:33" x14ac:dyDescent="0.3">
      <c r="A292" s="113" t="s">
        <v>191</v>
      </c>
      <c r="B292" s="113"/>
      <c r="C292" s="113" t="s">
        <v>192</v>
      </c>
      <c r="D292" s="113"/>
      <c r="E292" s="150">
        <v>3627.95</v>
      </c>
      <c r="F292" s="113"/>
      <c r="G292" s="150">
        <v>6546.57</v>
      </c>
      <c r="H292" s="113"/>
      <c r="I292" s="150">
        <v>6445.59</v>
      </c>
      <c r="J292" s="113"/>
      <c r="K292" s="150">
        <v>7619.53</v>
      </c>
      <c r="L292" s="113" t="s">
        <v>582</v>
      </c>
      <c r="M292" s="150">
        <v>10501.35</v>
      </c>
      <c r="N292" s="113"/>
      <c r="O292" s="147">
        <v>22831.5</v>
      </c>
      <c r="P292" s="113" t="s">
        <v>582</v>
      </c>
      <c r="Q292" s="150">
        <v>10000</v>
      </c>
      <c r="R292" s="113"/>
      <c r="S292" s="150">
        <v>3575.47</v>
      </c>
      <c r="T292" s="113" t="s">
        <v>582</v>
      </c>
      <c r="U292" s="150">
        <v>5525.21</v>
      </c>
      <c r="V292" s="113"/>
      <c r="W292" s="150">
        <v>9138.7999999999993</v>
      </c>
      <c r="X292" s="150"/>
      <c r="Y292" s="149">
        <v>2668.51</v>
      </c>
      <c r="Z292" s="113"/>
      <c r="AA292" s="248">
        <v>9672.39</v>
      </c>
      <c r="AB292" s="113"/>
      <c r="AC292" s="191">
        <v>35000</v>
      </c>
      <c r="AD292" s="113"/>
      <c r="AE292" s="149">
        <v>48312.56</v>
      </c>
      <c r="AG292" s="149">
        <v>30000</v>
      </c>
    </row>
    <row r="293" spans="1:33" x14ac:dyDescent="0.3">
      <c r="A293" s="113" t="s">
        <v>436</v>
      </c>
      <c r="B293" s="113"/>
      <c r="C293" s="113" t="s">
        <v>593</v>
      </c>
      <c r="D293" s="113"/>
      <c r="E293" s="150">
        <v>1079.03</v>
      </c>
      <c r="F293" s="113"/>
      <c r="G293" s="150">
        <v>0</v>
      </c>
      <c r="H293" s="113"/>
      <c r="I293" s="150">
        <v>0</v>
      </c>
      <c r="J293" s="113"/>
      <c r="K293" s="150"/>
      <c r="L293" s="113"/>
      <c r="M293" s="150">
        <v>4410</v>
      </c>
      <c r="N293" s="113"/>
      <c r="O293" s="147">
        <v>0</v>
      </c>
      <c r="P293" s="113"/>
      <c r="Q293" s="150">
        <v>0</v>
      </c>
      <c r="R293" s="113"/>
      <c r="S293" s="150">
        <v>0</v>
      </c>
      <c r="T293" s="113"/>
      <c r="U293" s="150">
        <v>0</v>
      </c>
      <c r="V293" s="113"/>
      <c r="W293" s="150">
        <v>0</v>
      </c>
      <c r="X293" s="150"/>
      <c r="Y293" s="149">
        <v>0</v>
      </c>
      <c r="Z293" s="113"/>
      <c r="AA293" s="248">
        <v>0</v>
      </c>
      <c r="AB293" s="113"/>
      <c r="AC293" s="191"/>
      <c r="AD293" s="113"/>
      <c r="AE293" s="149"/>
    </row>
    <row r="294" spans="1:33" x14ac:dyDescent="0.3">
      <c r="A294" s="113" t="s">
        <v>193</v>
      </c>
      <c r="B294" s="113"/>
      <c r="C294" s="113" t="s">
        <v>194</v>
      </c>
      <c r="D294" s="113"/>
      <c r="E294" s="150">
        <v>4539.03</v>
      </c>
      <c r="F294" s="113"/>
      <c r="G294" s="150">
        <v>2338.58</v>
      </c>
      <c r="H294" s="113"/>
      <c r="I294" s="150">
        <v>2144</v>
      </c>
      <c r="J294" s="113"/>
      <c r="K294" s="150">
        <v>2150.5</v>
      </c>
      <c r="L294" s="113" t="s">
        <v>582</v>
      </c>
      <c r="M294" s="150">
        <v>3140.2</v>
      </c>
      <c r="N294" s="113"/>
      <c r="O294" s="147">
        <v>4029</v>
      </c>
      <c r="P294" s="113" t="s">
        <v>582</v>
      </c>
      <c r="Q294" s="150">
        <v>4000</v>
      </c>
      <c r="R294" s="113"/>
      <c r="S294" s="150">
        <v>3682</v>
      </c>
      <c r="T294" s="113" t="s">
        <v>582</v>
      </c>
      <c r="U294" s="150">
        <v>5601.77</v>
      </c>
      <c r="V294" s="113"/>
      <c r="W294" s="169">
        <v>1490</v>
      </c>
      <c r="X294" s="150"/>
      <c r="Y294" s="149">
        <v>3309.99</v>
      </c>
      <c r="Z294" s="113"/>
      <c r="AA294" s="248">
        <v>5172.75</v>
      </c>
      <c r="AB294" s="113"/>
      <c r="AC294" s="191">
        <v>5000</v>
      </c>
      <c r="AD294" s="113"/>
      <c r="AE294" s="149">
        <v>5592</v>
      </c>
      <c r="AG294" s="149">
        <v>6500</v>
      </c>
    </row>
    <row r="295" spans="1:33" x14ac:dyDescent="0.3">
      <c r="A295" s="113" t="s">
        <v>195</v>
      </c>
      <c r="B295" s="113"/>
      <c r="C295" s="113" t="s">
        <v>196</v>
      </c>
      <c r="D295" s="113"/>
      <c r="E295" s="150">
        <v>3593.33</v>
      </c>
      <c r="F295" s="113"/>
      <c r="G295" s="150">
        <v>4480.01</v>
      </c>
      <c r="H295" s="113"/>
      <c r="I295" s="150">
        <v>4039</v>
      </c>
      <c r="J295" s="113"/>
      <c r="K295" s="150">
        <v>4615.5</v>
      </c>
      <c r="L295" s="113" t="s">
        <v>580</v>
      </c>
      <c r="M295" s="150">
        <v>4401.6499999999996</v>
      </c>
      <c r="N295" s="113"/>
      <c r="O295" s="147">
        <v>5300.5</v>
      </c>
      <c r="P295" s="113" t="s">
        <v>580</v>
      </c>
      <c r="Q295" s="150">
        <v>6000</v>
      </c>
      <c r="R295" s="113"/>
      <c r="S295" s="150">
        <v>5400</v>
      </c>
      <c r="T295" s="113" t="s">
        <v>580</v>
      </c>
      <c r="U295" s="150">
        <v>5454</v>
      </c>
      <c r="V295" s="113"/>
      <c r="W295" s="150">
        <v>4545</v>
      </c>
      <c r="X295" s="150"/>
      <c r="Y295" s="149">
        <v>4282</v>
      </c>
      <c r="Z295" s="113"/>
      <c r="AA295" s="248">
        <v>6236.5</v>
      </c>
      <c r="AB295" s="113"/>
      <c r="AC295" s="191">
        <v>12000</v>
      </c>
      <c r="AD295" s="113"/>
      <c r="AE295" s="149">
        <v>14268.34</v>
      </c>
      <c r="AG295" s="149">
        <v>17500</v>
      </c>
    </row>
    <row r="296" spans="1:33" x14ac:dyDescent="0.3">
      <c r="A296" s="113" t="s">
        <v>197</v>
      </c>
      <c r="B296" s="113"/>
      <c r="C296" s="113" t="s">
        <v>198</v>
      </c>
      <c r="D296" s="113"/>
      <c r="E296" s="150">
        <v>1120</v>
      </c>
      <c r="F296" s="113"/>
      <c r="G296" s="150">
        <v>46.66</v>
      </c>
      <c r="H296" s="113"/>
      <c r="I296" s="150">
        <v>0</v>
      </c>
      <c r="J296" s="113"/>
      <c r="K296" s="150">
        <v>0</v>
      </c>
      <c r="L296" s="113"/>
      <c r="M296" s="150">
        <v>0</v>
      </c>
      <c r="N296" s="113"/>
      <c r="O296" s="147">
        <v>0</v>
      </c>
      <c r="P296" s="113"/>
      <c r="Q296" s="150">
        <v>0</v>
      </c>
      <c r="R296" s="113"/>
      <c r="S296" s="150">
        <v>0</v>
      </c>
      <c r="T296" s="113"/>
      <c r="U296" s="150">
        <v>0</v>
      </c>
      <c r="V296" s="113"/>
      <c r="W296" s="150">
        <v>0</v>
      </c>
      <c r="X296" s="150"/>
      <c r="Y296" s="149">
        <v>0</v>
      </c>
      <c r="Z296" s="113"/>
      <c r="AA296" s="248">
        <v>70</v>
      </c>
      <c r="AB296" s="113"/>
      <c r="AC296" s="191">
        <v>150</v>
      </c>
      <c r="AD296" s="113"/>
      <c r="AE296" s="149">
        <v>0</v>
      </c>
    </row>
    <row r="297" spans="1:33" x14ac:dyDescent="0.3">
      <c r="A297" s="113" t="s">
        <v>199</v>
      </c>
      <c r="B297" s="113"/>
      <c r="C297" s="113" t="s">
        <v>200</v>
      </c>
      <c r="D297" s="113"/>
      <c r="E297" s="150">
        <v>1205.22</v>
      </c>
      <c r="F297" s="113"/>
      <c r="G297" s="150">
        <v>996.93</v>
      </c>
      <c r="H297" s="113"/>
      <c r="I297" s="150">
        <v>906.43</v>
      </c>
      <c r="J297" s="113"/>
      <c r="K297" s="150">
        <v>1168.02</v>
      </c>
      <c r="L297" s="113" t="s">
        <v>580</v>
      </c>
      <c r="M297" s="150">
        <v>1244.9100000000001</v>
      </c>
      <c r="N297" s="113"/>
      <c r="O297" s="147">
        <v>1653.41</v>
      </c>
      <c r="P297" s="113" t="s">
        <v>580</v>
      </c>
      <c r="Q297" s="150">
        <v>1750</v>
      </c>
      <c r="R297" s="113"/>
      <c r="S297" s="150">
        <v>1790.72</v>
      </c>
      <c r="T297" s="113" t="s">
        <v>580</v>
      </c>
      <c r="U297" s="150">
        <v>1664.8</v>
      </c>
      <c r="V297" s="113"/>
      <c r="W297" s="150">
        <v>1063.18</v>
      </c>
      <c r="X297" s="150"/>
      <c r="Y297" s="149">
        <v>1030.1500000000001</v>
      </c>
      <c r="Z297" s="113"/>
      <c r="AA297" s="248">
        <v>1557.17</v>
      </c>
      <c r="AB297" s="113"/>
      <c r="AC297" s="191">
        <v>1100</v>
      </c>
      <c r="AD297" s="113"/>
      <c r="AE297" s="149">
        <v>3440.85</v>
      </c>
      <c r="AG297" s="149">
        <v>5000</v>
      </c>
    </row>
    <row r="298" spans="1:33" x14ac:dyDescent="0.3">
      <c r="A298" s="113" t="s">
        <v>1333</v>
      </c>
      <c r="B298" s="113"/>
      <c r="C298" s="113" t="s">
        <v>1213</v>
      </c>
      <c r="D298" s="113"/>
      <c r="E298" s="150"/>
      <c r="F298" s="113"/>
      <c r="G298" s="150"/>
      <c r="H298" s="113"/>
      <c r="I298" s="150"/>
      <c r="J298" s="113"/>
      <c r="K298" s="150"/>
      <c r="L298" s="113"/>
      <c r="M298" s="150"/>
      <c r="N298" s="113"/>
      <c r="O298" s="147"/>
      <c r="P298" s="113"/>
      <c r="Q298" s="150"/>
      <c r="R298" s="113"/>
      <c r="S298" s="150"/>
      <c r="T298" s="113"/>
      <c r="U298" s="150"/>
      <c r="V298" s="113"/>
      <c r="W298" s="150">
        <v>8.94</v>
      </c>
      <c r="X298" s="150"/>
      <c r="Y298" s="149">
        <v>13.72</v>
      </c>
      <c r="Z298" s="113"/>
      <c r="AA298" s="248">
        <v>0</v>
      </c>
      <c r="AB298" s="113"/>
      <c r="AC298" s="191"/>
      <c r="AD298" s="113"/>
      <c r="AE298" s="149"/>
    </row>
    <row r="299" spans="1:33" x14ac:dyDescent="0.3">
      <c r="A299" s="113" t="s">
        <v>437</v>
      </c>
      <c r="B299" s="113"/>
      <c r="C299" s="113" t="s">
        <v>594</v>
      </c>
      <c r="D299" s="113"/>
      <c r="E299" s="150">
        <v>26.73</v>
      </c>
      <c r="F299" s="113"/>
      <c r="G299" s="150">
        <v>0</v>
      </c>
      <c r="H299" s="113"/>
      <c r="I299" s="150">
        <v>0</v>
      </c>
      <c r="J299" s="113"/>
      <c r="K299" s="150">
        <v>385</v>
      </c>
      <c r="L299" s="113" t="s">
        <v>582</v>
      </c>
      <c r="M299" s="150">
        <v>0</v>
      </c>
      <c r="N299" s="113"/>
      <c r="O299" s="147">
        <v>0</v>
      </c>
      <c r="P299" s="113" t="s">
        <v>582</v>
      </c>
      <c r="Q299" s="150">
        <v>0</v>
      </c>
      <c r="R299" s="113"/>
      <c r="S299" s="150">
        <v>385</v>
      </c>
      <c r="T299" s="113" t="s">
        <v>582</v>
      </c>
      <c r="U299" s="150">
        <v>0</v>
      </c>
      <c r="V299" s="113"/>
      <c r="W299" s="150">
        <v>385</v>
      </c>
      <c r="X299" s="150"/>
      <c r="Y299" s="149">
        <v>0</v>
      </c>
      <c r="Z299" s="113"/>
      <c r="AA299" s="248"/>
      <c r="AB299" s="113"/>
      <c r="AC299" s="191"/>
      <c r="AD299" s="113"/>
      <c r="AE299" s="149">
        <v>63.03</v>
      </c>
      <c r="AG299" s="149">
        <v>100</v>
      </c>
    </row>
    <row r="300" spans="1:33" x14ac:dyDescent="0.3">
      <c r="A300" s="113" t="s">
        <v>500</v>
      </c>
      <c r="B300" s="113"/>
      <c r="C300" s="113" t="s">
        <v>501</v>
      </c>
      <c r="D300" s="113"/>
      <c r="E300" s="150"/>
      <c r="F300" s="113"/>
      <c r="G300" s="150"/>
      <c r="H300" s="113"/>
      <c r="I300" s="150">
        <v>443</v>
      </c>
      <c r="J300" s="113"/>
      <c r="K300" s="150">
        <v>100.77</v>
      </c>
      <c r="L300" s="113" t="s">
        <v>582</v>
      </c>
      <c r="M300" s="150">
        <v>0</v>
      </c>
      <c r="N300" s="113"/>
      <c r="O300" s="147">
        <v>70</v>
      </c>
      <c r="P300" s="113" t="s">
        <v>582</v>
      </c>
      <c r="Q300" s="150">
        <v>250</v>
      </c>
      <c r="R300" s="113"/>
      <c r="S300" s="150">
        <v>0</v>
      </c>
      <c r="T300" s="113" t="s">
        <v>582</v>
      </c>
      <c r="U300" s="150">
        <v>114</v>
      </c>
      <c r="V300" s="113"/>
      <c r="W300" s="150">
        <v>0</v>
      </c>
      <c r="X300" s="150"/>
      <c r="Y300" s="149">
        <v>229.98</v>
      </c>
      <c r="Z300" s="113"/>
      <c r="AA300" s="248">
        <v>0</v>
      </c>
      <c r="AB300" s="113"/>
      <c r="AC300" s="191"/>
      <c r="AD300" s="113"/>
      <c r="AE300" s="149"/>
    </row>
    <row r="301" spans="1:33" x14ac:dyDescent="0.3">
      <c r="A301" s="113" t="s">
        <v>201</v>
      </c>
      <c r="B301" s="113"/>
      <c r="C301" s="113" t="s">
        <v>662</v>
      </c>
      <c r="D301" s="113"/>
      <c r="E301" s="150">
        <v>2042.56</v>
      </c>
      <c r="F301" s="113"/>
      <c r="G301" s="150">
        <v>15.09</v>
      </c>
      <c r="H301" s="113"/>
      <c r="I301" s="150">
        <v>864.94</v>
      </c>
      <c r="J301" s="113"/>
      <c r="K301" s="150">
        <v>1299.05</v>
      </c>
      <c r="L301" s="113" t="s">
        <v>582</v>
      </c>
      <c r="M301" s="150">
        <v>2574.36</v>
      </c>
      <c r="N301" s="113"/>
      <c r="O301" s="147">
        <v>1472.46</v>
      </c>
      <c r="P301" s="113" t="s">
        <v>582</v>
      </c>
      <c r="Q301" s="150">
        <v>2000</v>
      </c>
      <c r="R301" s="113"/>
      <c r="S301" s="150">
        <v>208.99</v>
      </c>
      <c r="T301" s="113" t="s">
        <v>582</v>
      </c>
      <c r="U301" s="150">
        <v>0</v>
      </c>
      <c r="V301" s="113"/>
      <c r="W301" s="150">
        <v>0</v>
      </c>
      <c r="X301" s="150"/>
      <c r="Y301" s="149">
        <v>460.97</v>
      </c>
      <c r="Z301" s="113"/>
      <c r="AA301" s="248" t="s">
        <v>640</v>
      </c>
      <c r="AB301" s="113"/>
      <c r="AC301" s="191"/>
      <c r="AD301" s="113"/>
      <c r="AE301" s="149">
        <v>121.8</v>
      </c>
      <c r="AG301" s="149">
        <v>200</v>
      </c>
    </row>
    <row r="302" spans="1:33" x14ac:dyDescent="0.3">
      <c r="A302" s="113" t="s">
        <v>202</v>
      </c>
      <c r="B302" s="113"/>
      <c r="C302" s="113" t="s">
        <v>203</v>
      </c>
      <c r="D302" s="113"/>
      <c r="E302" s="150">
        <v>0</v>
      </c>
      <c r="F302" s="113"/>
      <c r="G302" s="150">
        <v>85</v>
      </c>
      <c r="H302" s="113"/>
      <c r="I302" s="150">
        <v>85</v>
      </c>
      <c r="J302" s="113"/>
      <c r="K302" s="150">
        <v>0</v>
      </c>
      <c r="L302" s="113"/>
      <c r="M302" s="150">
        <v>0</v>
      </c>
      <c r="N302" s="113"/>
      <c r="O302" s="147">
        <v>0</v>
      </c>
      <c r="P302" s="113"/>
      <c r="Q302" s="150">
        <v>0</v>
      </c>
      <c r="R302" s="113"/>
      <c r="S302" s="150">
        <v>60</v>
      </c>
      <c r="T302" s="113"/>
      <c r="U302" s="150">
        <v>0</v>
      </c>
      <c r="V302" s="113"/>
      <c r="W302" s="150">
        <v>0</v>
      </c>
      <c r="X302" s="150"/>
      <c r="Y302" s="149">
        <v>385</v>
      </c>
      <c r="Z302" s="113"/>
      <c r="AA302" s="248">
        <v>385</v>
      </c>
      <c r="AB302" s="113"/>
      <c r="AC302" s="191">
        <v>500</v>
      </c>
      <c r="AD302" s="113"/>
      <c r="AE302" s="149">
        <v>0</v>
      </c>
    </row>
    <row r="303" spans="1:33" x14ac:dyDescent="0.3">
      <c r="A303" s="113" t="s">
        <v>438</v>
      </c>
      <c r="B303" s="113"/>
      <c r="C303" s="113" t="s">
        <v>439</v>
      </c>
      <c r="D303" s="113"/>
      <c r="E303" s="150">
        <v>1060</v>
      </c>
      <c r="F303" s="113"/>
      <c r="G303" s="150">
        <v>0</v>
      </c>
      <c r="H303" s="113"/>
      <c r="I303" s="150">
        <v>0</v>
      </c>
      <c r="J303" s="113"/>
      <c r="K303" s="150">
        <v>0</v>
      </c>
      <c r="L303" s="113"/>
      <c r="M303" s="150">
        <v>0</v>
      </c>
      <c r="N303" s="113"/>
      <c r="O303" s="147">
        <v>0</v>
      </c>
      <c r="P303" s="113"/>
      <c r="Q303" s="150">
        <v>0</v>
      </c>
      <c r="R303" s="113"/>
      <c r="S303" s="150">
        <v>0</v>
      </c>
      <c r="T303" s="113"/>
      <c r="U303" s="150">
        <v>0</v>
      </c>
      <c r="V303" s="113"/>
      <c r="W303" s="150">
        <v>0</v>
      </c>
      <c r="X303" s="150"/>
      <c r="Y303" s="149">
        <v>0</v>
      </c>
      <c r="Z303" s="113"/>
      <c r="AA303" s="248"/>
      <c r="AB303" s="113"/>
      <c r="AC303" s="191"/>
      <c r="AD303" s="113"/>
      <c r="AE303" s="149"/>
    </row>
    <row r="304" spans="1:33" x14ac:dyDescent="0.3">
      <c r="A304" s="113" t="s">
        <v>204</v>
      </c>
      <c r="B304" s="113"/>
      <c r="C304" s="113" t="s">
        <v>205</v>
      </c>
      <c r="D304" s="113"/>
      <c r="E304" s="150">
        <v>19550</v>
      </c>
      <c r="F304" s="113"/>
      <c r="G304" s="150">
        <v>11666.67</v>
      </c>
      <c r="H304" s="113"/>
      <c r="I304" s="150">
        <v>20983.33</v>
      </c>
      <c r="J304" s="113"/>
      <c r="K304" s="150">
        <v>22566.67</v>
      </c>
      <c r="L304" s="113" t="s">
        <v>580</v>
      </c>
      <c r="M304" s="150">
        <v>26597.33</v>
      </c>
      <c r="N304" s="113"/>
      <c r="O304" s="147">
        <v>23055</v>
      </c>
      <c r="P304" s="113" t="s">
        <v>580</v>
      </c>
      <c r="Q304" s="150">
        <v>23500</v>
      </c>
      <c r="R304" s="113"/>
      <c r="S304" s="150">
        <v>23400</v>
      </c>
      <c r="T304" s="113" t="s">
        <v>580</v>
      </c>
      <c r="U304" s="150">
        <v>15413.94</v>
      </c>
      <c r="V304" s="113"/>
      <c r="W304" s="150">
        <v>0</v>
      </c>
      <c r="X304" s="150"/>
      <c r="Y304" s="149">
        <v>0</v>
      </c>
      <c r="Z304" s="113"/>
      <c r="AA304" s="248"/>
      <c r="AB304" s="113"/>
      <c r="AC304" s="191"/>
      <c r="AD304" s="113"/>
      <c r="AE304" s="149"/>
    </row>
    <row r="305" spans="1:33" x14ac:dyDescent="0.3">
      <c r="A305" s="113" t="s">
        <v>440</v>
      </c>
      <c r="B305" s="113"/>
      <c r="C305" s="113" t="s">
        <v>441</v>
      </c>
      <c r="D305" s="113"/>
      <c r="E305" s="150">
        <v>327.74</v>
      </c>
      <c r="F305" s="113"/>
      <c r="G305" s="150">
        <v>0</v>
      </c>
      <c r="H305" s="113"/>
      <c r="I305" s="150">
        <v>0</v>
      </c>
      <c r="J305" s="113"/>
      <c r="K305" s="150">
        <v>0</v>
      </c>
      <c r="L305" s="113"/>
      <c r="M305" s="150">
        <v>0</v>
      </c>
      <c r="N305" s="113"/>
      <c r="O305" s="147">
        <v>0</v>
      </c>
      <c r="P305" s="113"/>
      <c r="Q305" s="150">
        <v>0</v>
      </c>
      <c r="R305" s="113"/>
      <c r="S305" s="150">
        <v>0</v>
      </c>
      <c r="T305" s="113"/>
      <c r="U305" s="150">
        <v>0</v>
      </c>
      <c r="V305" s="113"/>
      <c r="W305" s="150">
        <v>0</v>
      </c>
      <c r="X305" s="150"/>
      <c r="Y305" s="149">
        <v>0</v>
      </c>
      <c r="Z305" s="113"/>
      <c r="AA305" s="248"/>
      <c r="AB305" s="113"/>
      <c r="AC305" s="191"/>
      <c r="AD305" s="113"/>
      <c r="AE305" s="149"/>
    </row>
    <row r="306" spans="1:33" x14ac:dyDescent="0.3">
      <c r="A306" s="113" t="s">
        <v>206</v>
      </c>
      <c r="B306" s="113"/>
      <c r="C306" s="113" t="s">
        <v>207</v>
      </c>
      <c r="D306" s="113"/>
      <c r="E306" s="150">
        <v>6044.34</v>
      </c>
      <c r="F306" s="113"/>
      <c r="G306" s="150">
        <v>5196.54</v>
      </c>
      <c r="H306" s="113"/>
      <c r="I306" s="150">
        <v>7936.02</v>
      </c>
      <c r="J306" s="113"/>
      <c r="K306" s="150">
        <v>8503.26</v>
      </c>
      <c r="L306" s="113" t="s">
        <v>580</v>
      </c>
      <c r="M306" s="150">
        <v>9817.77</v>
      </c>
      <c r="N306" s="113"/>
      <c r="O306" s="147">
        <v>9119.8799999999992</v>
      </c>
      <c r="P306" s="113" t="s">
        <v>580</v>
      </c>
      <c r="Q306" s="150">
        <v>10000</v>
      </c>
      <c r="R306" s="113"/>
      <c r="S306" s="150">
        <v>9123.24</v>
      </c>
      <c r="T306" s="113" t="s">
        <v>580</v>
      </c>
      <c r="U306" s="150">
        <v>6021.81</v>
      </c>
      <c r="V306" s="113"/>
      <c r="W306" s="150">
        <v>1605.94</v>
      </c>
      <c r="X306" s="150"/>
      <c r="Y306" s="149">
        <v>0</v>
      </c>
      <c r="Z306" s="113"/>
      <c r="AA306" s="248"/>
      <c r="AB306" s="113"/>
      <c r="AC306" s="191"/>
      <c r="AD306" s="113"/>
      <c r="AE306" s="149"/>
    </row>
    <row r="307" spans="1:33" x14ac:dyDescent="0.3">
      <c r="A307" s="113" t="s">
        <v>1234</v>
      </c>
      <c r="B307" s="113"/>
      <c r="C307" s="113" t="s">
        <v>1188</v>
      </c>
      <c r="D307" s="113"/>
      <c r="E307" s="150"/>
      <c r="F307" s="113"/>
      <c r="G307" s="150"/>
      <c r="H307" s="113"/>
      <c r="I307" s="150"/>
      <c r="J307" s="113"/>
      <c r="K307" s="150"/>
      <c r="L307" s="113"/>
      <c r="M307" s="150"/>
      <c r="N307" s="113"/>
      <c r="O307" s="147"/>
      <c r="P307" s="113"/>
      <c r="Q307" s="150"/>
      <c r="R307" s="113"/>
      <c r="S307" s="150"/>
      <c r="T307" s="113"/>
      <c r="U307" s="150">
        <v>398</v>
      </c>
      <c r="V307" s="113"/>
      <c r="W307" s="150"/>
      <c r="X307" s="150"/>
      <c r="Y307" s="149"/>
      <c r="Z307" s="113"/>
      <c r="AA307" s="248"/>
      <c r="AB307" s="113"/>
      <c r="AC307" s="191"/>
      <c r="AD307" s="113"/>
      <c r="AE307" s="149"/>
    </row>
    <row r="308" spans="1:33" x14ac:dyDescent="0.3">
      <c r="A308" s="113" t="s">
        <v>208</v>
      </c>
      <c r="B308" s="113"/>
      <c r="C308" s="113" t="s">
        <v>1114</v>
      </c>
      <c r="D308" s="113"/>
      <c r="E308" s="150">
        <v>5478.32</v>
      </c>
      <c r="F308" s="113"/>
      <c r="G308" s="150">
        <v>4376.6899999999996</v>
      </c>
      <c r="H308" s="113"/>
      <c r="I308" s="150">
        <v>8451.0400000000009</v>
      </c>
      <c r="J308" s="113"/>
      <c r="K308" s="150">
        <v>2226</v>
      </c>
      <c r="L308" s="113" t="s">
        <v>582</v>
      </c>
      <c r="M308" s="150">
        <v>4793.17</v>
      </c>
      <c r="N308" s="113"/>
      <c r="O308" s="147">
        <v>4568.3</v>
      </c>
      <c r="P308" s="113" t="s">
        <v>582</v>
      </c>
      <c r="Q308" s="150">
        <v>13000</v>
      </c>
      <c r="R308" s="113"/>
      <c r="S308" s="150">
        <v>11865.18</v>
      </c>
      <c r="T308" s="113" t="s">
        <v>582</v>
      </c>
      <c r="U308" s="150">
        <v>2820</v>
      </c>
      <c r="V308" s="113"/>
      <c r="W308" s="150">
        <v>8756</v>
      </c>
      <c r="X308" s="150"/>
      <c r="Y308" s="149">
        <v>4526.75</v>
      </c>
      <c r="Z308" s="113"/>
      <c r="AA308" s="248">
        <v>6843.2</v>
      </c>
      <c r="AB308" s="113"/>
      <c r="AC308" s="191">
        <v>7500</v>
      </c>
      <c r="AD308" s="113"/>
      <c r="AE308" s="149">
        <v>130</v>
      </c>
      <c r="AG308" s="149">
        <v>5000</v>
      </c>
    </row>
    <row r="309" spans="1:33" x14ac:dyDescent="0.3">
      <c r="A309" s="113" t="s">
        <v>1388</v>
      </c>
      <c r="B309" s="113"/>
      <c r="C309" s="113" t="s">
        <v>1389</v>
      </c>
      <c r="D309" s="113"/>
      <c r="E309" s="150"/>
      <c r="F309" s="113"/>
      <c r="G309" s="150"/>
      <c r="H309" s="113"/>
      <c r="I309" s="150"/>
      <c r="J309" s="113"/>
      <c r="K309" s="150"/>
      <c r="L309" s="113"/>
      <c r="M309" s="150"/>
      <c r="N309" s="113"/>
      <c r="O309" s="147"/>
      <c r="P309" s="113"/>
      <c r="Q309" s="150"/>
      <c r="R309" s="113"/>
      <c r="S309" s="150"/>
      <c r="T309" s="113"/>
      <c r="U309" s="150"/>
      <c r="V309" s="113"/>
      <c r="W309" s="150"/>
      <c r="X309" s="150"/>
      <c r="Y309" s="149">
        <v>2802</v>
      </c>
      <c r="Z309" s="113"/>
      <c r="AA309" s="248">
        <v>0</v>
      </c>
      <c r="AB309" s="113"/>
      <c r="AC309" s="191"/>
      <c r="AD309" s="113"/>
      <c r="AE309" s="149"/>
    </row>
    <row r="310" spans="1:33" x14ac:dyDescent="0.3">
      <c r="A310" s="113" t="s">
        <v>209</v>
      </c>
      <c r="B310" s="113"/>
      <c r="C310" s="113" t="s">
        <v>210</v>
      </c>
      <c r="D310" s="113"/>
      <c r="E310" s="150">
        <v>86.14</v>
      </c>
      <c r="F310" s="113"/>
      <c r="G310" s="150">
        <v>894</v>
      </c>
      <c r="H310" s="113"/>
      <c r="I310" s="150">
        <v>36.799999999999997</v>
      </c>
      <c r="J310" s="113"/>
      <c r="K310" s="150">
        <v>89.2</v>
      </c>
      <c r="L310" s="113" t="s">
        <v>582</v>
      </c>
      <c r="M310" s="150">
        <v>0</v>
      </c>
      <c r="N310" s="113"/>
      <c r="O310" s="147">
        <v>787.88</v>
      </c>
      <c r="P310" s="113" t="s">
        <v>582</v>
      </c>
      <c r="Q310" s="150">
        <v>800</v>
      </c>
      <c r="R310" s="113"/>
      <c r="S310" s="150">
        <v>105.6</v>
      </c>
      <c r="T310" s="113" t="s">
        <v>582</v>
      </c>
      <c r="U310" s="150">
        <v>0</v>
      </c>
      <c r="V310" s="113"/>
      <c r="W310" s="150">
        <v>0</v>
      </c>
      <c r="X310" s="150"/>
      <c r="Y310" s="149">
        <v>0</v>
      </c>
      <c r="Z310" s="113"/>
      <c r="AA310" s="248"/>
      <c r="AB310" s="113"/>
      <c r="AC310" s="191"/>
      <c r="AD310" s="113"/>
      <c r="AE310" s="149"/>
    </row>
    <row r="311" spans="1:33" x14ac:dyDescent="0.3">
      <c r="A311" s="113" t="s">
        <v>211</v>
      </c>
      <c r="B311" s="113"/>
      <c r="C311" s="113" t="s">
        <v>212</v>
      </c>
      <c r="D311" s="113"/>
      <c r="E311" s="150">
        <v>428.48</v>
      </c>
      <c r="F311" s="113"/>
      <c r="G311" s="150">
        <v>2525.67</v>
      </c>
      <c r="H311" s="113"/>
      <c r="I311" s="150">
        <v>5255.7</v>
      </c>
      <c r="J311" s="113"/>
      <c r="K311" s="150">
        <v>3797.37</v>
      </c>
      <c r="L311" s="113" t="s">
        <v>582</v>
      </c>
      <c r="M311" s="150">
        <v>372.7</v>
      </c>
      <c r="N311" s="113"/>
      <c r="O311" s="147">
        <v>593.02</v>
      </c>
      <c r="P311" s="113" t="s">
        <v>582</v>
      </c>
      <c r="Q311" s="150">
        <v>600</v>
      </c>
      <c r="R311" s="113"/>
      <c r="S311" s="150">
        <v>306.32</v>
      </c>
      <c r="T311" s="113" t="s">
        <v>582</v>
      </c>
      <c r="U311" s="150">
        <v>7625.34</v>
      </c>
      <c r="V311" s="113"/>
      <c r="W311" s="150">
        <v>188.25</v>
      </c>
      <c r="X311" s="150"/>
      <c r="Y311" s="149">
        <v>88.75</v>
      </c>
      <c r="Z311" s="113"/>
      <c r="AA311" s="248">
        <v>238</v>
      </c>
      <c r="AB311" s="113"/>
      <c r="AC311" s="191"/>
      <c r="AD311" s="113"/>
      <c r="AE311" s="149">
        <v>1662.95</v>
      </c>
    </row>
    <row r="312" spans="1:33" x14ac:dyDescent="0.3">
      <c r="A312" s="113" t="s">
        <v>502</v>
      </c>
      <c r="B312" s="113"/>
      <c r="C312" s="113" t="s">
        <v>503</v>
      </c>
      <c r="D312" s="113"/>
      <c r="E312" s="150"/>
      <c r="F312" s="113"/>
      <c r="G312" s="150"/>
      <c r="H312" s="113"/>
      <c r="I312" s="150">
        <v>150</v>
      </c>
      <c r="J312" s="113"/>
      <c r="K312" s="150">
        <v>0</v>
      </c>
      <c r="L312" s="113" t="s">
        <v>582</v>
      </c>
      <c r="M312" s="150">
        <v>0</v>
      </c>
      <c r="N312" s="113"/>
      <c r="O312" s="147">
        <v>0</v>
      </c>
      <c r="P312" s="113" t="s">
        <v>582</v>
      </c>
      <c r="Q312" s="150">
        <v>0</v>
      </c>
      <c r="R312" s="113"/>
      <c r="S312" s="150">
        <v>0</v>
      </c>
      <c r="T312" s="113" t="s">
        <v>582</v>
      </c>
      <c r="U312" s="150">
        <v>0</v>
      </c>
      <c r="V312" s="113"/>
      <c r="W312" s="150">
        <v>0</v>
      </c>
      <c r="X312" s="150"/>
      <c r="Y312" s="149">
        <v>0</v>
      </c>
      <c r="Z312" s="113"/>
      <c r="AA312" s="248"/>
      <c r="AB312" s="113"/>
      <c r="AC312" s="191"/>
      <c r="AD312" s="113"/>
      <c r="AE312" s="149">
        <v>475</v>
      </c>
    </row>
    <row r="313" spans="1:33" x14ac:dyDescent="0.3">
      <c r="A313" s="113" t="s">
        <v>213</v>
      </c>
      <c r="B313" s="113"/>
      <c r="C313" s="113" t="s">
        <v>214</v>
      </c>
      <c r="D313" s="113"/>
      <c r="E313" s="150">
        <v>13268.2</v>
      </c>
      <c r="F313" s="113"/>
      <c r="G313" s="150">
        <v>14147.57</v>
      </c>
      <c r="H313" s="113"/>
      <c r="I313" s="150">
        <v>13678.87</v>
      </c>
      <c r="J313" s="113"/>
      <c r="K313" s="150">
        <v>7521.66</v>
      </c>
      <c r="L313" s="113" t="s">
        <v>580</v>
      </c>
      <c r="M313" s="150">
        <v>8865.67</v>
      </c>
      <c r="N313" s="113"/>
      <c r="O313" s="147">
        <v>7685.05</v>
      </c>
      <c r="P313" s="113" t="s">
        <v>580</v>
      </c>
      <c r="Q313" s="150">
        <v>7800</v>
      </c>
      <c r="R313" s="113"/>
      <c r="S313" s="150">
        <v>7800</v>
      </c>
      <c r="T313" s="113" t="s">
        <v>580</v>
      </c>
      <c r="U313" s="150">
        <v>12805.3</v>
      </c>
      <c r="V313" s="113"/>
      <c r="W313" s="150">
        <v>8871.89</v>
      </c>
      <c r="X313" s="150"/>
      <c r="Y313" s="149">
        <v>5236.83</v>
      </c>
      <c r="Z313" s="113"/>
      <c r="AA313" s="248">
        <v>12582.89</v>
      </c>
      <c r="AB313" s="113"/>
      <c r="AC313" s="191">
        <v>14500</v>
      </c>
      <c r="AD313" s="113"/>
      <c r="AE313" s="149">
        <v>15606.04</v>
      </c>
      <c r="AG313" s="149">
        <v>17500</v>
      </c>
    </row>
    <row r="314" spans="1:33" x14ac:dyDescent="0.3">
      <c r="A314" s="113" t="s">
        <v>1289</v>
      </c>
      <c r="B314" s="113"/>
      <c r="C314" s="113" t="s">
        <v>1290</v>
      </c>
      <c r="D314" s="113"/>
      <c r="E314" s="150"/>
      <c r="F314" s="113"/>
      <c r="G314" s="150"/>
      <c r="H314" s="113"/>
      <c r="I314" s="150"/>
      <c r="J314" s="113"/>
      <c r="K314" s="150"/>
      <c r="L314" s="113"/>
      <c r="M314" s="150"/>
      <c r="N314" s="113"/>
      <c r="O314" s="147"/>
      <c r="P314" s="113"/>
      <c r="Q314" s="150"/>
      <c r="R314" s="113"/>
      <c r="S314" s="150"/>
      <c r="T314" s="113"/>
      <c r="U314" s="150"/>
      <c r="V314" s="113"/>
      <c r="W314" s="150"/>
      <c r="X314" s="150"/>
      <c r="Y314" s="149">
        <v>110</v>
      </c>
      <c r="Z314" s="113"/>
      <c r="AA314" s="248">
        <v>0</v>
      </c>
      <c r="AB314" s="113"/>
      <c r="AC314" s="191">
        <v>220</v>
      </c>
      <c r="AD314" s="113"/>
      <c r="AE314" s="149">
        <v>0</v>
      </c>
    </row>
    <row r="315" spans="1:33" x14ac:dyDescent="0.3">
      <c r="A315" s="113" t="s">
        <v>215</v>
      </c>
      <c r="B315" s="113"/>
      <c r="C315" s="113" t="s">
        <v>216</v>
      </c>
      <c r="D315" s="113"/>
      <c r="E315" s="150">
        <v>190.4</v>
      </c>
      <c r="F315" s="113"/>
      <c r="G315" s="150">
        <v>165.08</v>
      </c>
      <c r="H315" s="113"/>
      <c r="I315" s="150">
        <v>0</v>
      </c>
      <c r="J315" s="113"/>
      <c r="K315" s="150">
        <v>0</v>
      </c>
      <c r="L315" s="113"/>
      <c r="M315" s="150">
        <v>0</v>
      </c>
      <c r="N315" s="113"/>
      <c r="O315" s="147">
        <v>0</v>
      </c>
      <c r="P315" s="113"/>
      <c r="Q315" s="150">
        <v>0</v>
      </c>
      <c r="R315" s="113"/>
      <c r="S315" s="150">
        <v>0</v>
      </c>
      <c r="T315" s="113"/>
      <c r="U315" s="150">
        <v>14.39</v>
      </c>
      <c r="V315" s="113"/>
      <c r="W315" s="150">
        <v>112.05</v>
      </c>
      <c r="X315" s="150"/>
      <c r="Y315" s="149">
        <v>0</v>
      </c>
      <c r="Z315" s="113"/>
      <c r="AA315" s="248"/>
      <c r="AB315" s="113"/>
      <c r="AC315" s="191"/>
      <c r="AD315" s="113"/>
      <c r="AE315" s="149"/>
    </row>
    <row r="316" spans="1:33" x14ac:dyDescent="0.3">
      <c r="A316" s="113" t="s">
        <v>1291</v>
      </c>
      <c r="B316" s="113"/>
      <c r="C316" s="113" t="s">
        <v>1292</v>
      </c>
      <c r="D316" s="113"/>
      <c r="E316" s="150"/>
      <c r="F316" s="113"/>
      <c r="G316" s="150"/>
      <c r="H316" s="113"/>
      <c r="I316" s="150"/>
      <c r="J316" s="113"/>
      <c r="K316" s="150"/>
      <c r="L316" s="113"/>
      <c r="M316" s="150"/>
      <c r="N316" s="113"/>
      <c r="O316" s="147"/>
      <c r="P316" s="113"/>
      <c r="Q316" s="150"/>
      <c r="R316" s="113"/>
      <c r="S316" s="150"/>
      <c r="T316" s="113"/>
      <c r="U316" s="150"/>
      <c r="V316" s="113"/>
      <c r="W316" s="150"/>
      <c r="X316" s="150"/>
      <c r="Y316" s="149">
        <v>27.99</v>
      </c>
      <c r="Z316" s="113"/>
      <c r="AA316" s="248">
        <v>0</v>
      </c>
      <c r="AB316" s="113"/>
      <c r="AC316" s="191"/>
      <c r="AD316" s="113"/>
      <c r="AE316" s="149"/>
    </row>
    <row r="317" spans="1:33" x14ac:dyDescent="0.3">
      <c r="A317" s="113" t="s">
        <v>217</v>
      </c>
      <c r="B317" s="113"/>
      <c r="C317" s="113" t="s">
        <v>218</v>
      </c>
      <c r="D317" s="113"/>
      <c r="E317" s="150">
        <v>4721.7700000000004</v>
      </c>
      <c r="F317" s="113"/>
      <c r="G317" s="150">
        <v>5977.97</v>
      </c>
      <c r="H317" s="113"/>
      <c r="I317" s="150">
        <v>6641.96</v>
      </c>
      <c r="J317" s="113"/>
      <c r="K317" s="150">
        <v>3485.46</v>
      </c>
      <c r="L317" s="113" t="s">
        <v>580</v>
      </c>
      <c r="M317" s="150">
        <v>4062.11</v>
      </c>
      <c r="N317" s="113"/>
      <c r="O317" s="147">
        <v>3755.34</v>
      </c>
      <c r="P317" s="113" t="s">
        <v>580</v>
      </c>
      <c r="Q317" s="150">
        <v>4000</v>
      </c>
      <c r="R317" s="113"/>
      <c r="S317" s="150">
        <v>3595.43</v>
      </c>
      <c r="T317" s="113" t="s">
        <v>580</v>
      </c>
      <c r="U317" s="150">
        <v>6823.58</v>
      </c>
      <c r="V317" s="113"/>
      <c r="W317" s="150">
        <v>2555.8200000000002</v>
      </c>
      <c r="X317" s="150"/>
      <c r="Y317" s="149">
        <v>1476.43</v>
      </c>
      <c r="Z317" s="113"/>
      <c r="AA317" s="248">
        <v>3192.25</v>
      </c>
      <c r="AB317" s="113"/>
      <c r="AC317" s="191">
        <v>3500</v>
      </c>
      <c r="AD317" s="113"/>
      <c r="AE317" s="149">
        <v>3893.88</v>
      </c>
      <c r="AG317" s="149">
        <v>5000</v>
      </c>
    </row>
    <row r="318" spans="1:33" x14ac:dyDescent="0.3">
      <c r="A318" s="113" t="s">
        <v>1332</v>
      </c>
      <c r="B318" s="113"/>
      <c r="C318" s="113" t="s">
        <v>1093</v>
      </c>
      <c r="D318" s="113"/>
      <c r="E318" s="150"/>
      <c r="F318" s="113"/>
      <c r="G318" s="150"/>
      <c r="H318" s="113"/>
      <c r="I318" s="150"/>
      <c r="J318" s="113"/>
      <c r="K318" s="150"/>
      <c r="L318" s="113"/>
      <c r="M318" s="150"/>
      <c r="N318" s="113"/>
      <c r="O318" s="147"/>
      <c r="P318" s="113"/>
      <c r="Q318" s="150"/>
      <c r="R318" s="113"/>
      <c r="S318" s="150"/>
      <c r="T318" s="113"/>
      <c r="U318" s="150"/>
      <c r="V318" s="113"/>
      <c r="W318" s="150">
        <v>5370.1</v>
      </c>
      <c r="X318" s="150"/>
      <c r="Y318" s="149">
        <v>6311.5</v>
      </c>
      <c r="Z318" s="113"/>
      <c r="AA318" s="248">
        <v>682.8</v>
      </c>
      <c r="AB318" s="113"/>
      <c r="AC318" s="191">
        <v>1000</v>
      </c>
      <c r="AD318" s="113"/>
      <c r="AE318" s="149">
        <v>0</v>
      </c>
    </row>
    <row r="319" spans="1:33" x14ac:dyDescent="0.3">
      <c r="A319" s="113" t="s">
        <v>1235</v>
      </c>
      <c r="B319" s="113"/>
      <c r="C319" s="113" t="s">
        <v>1236</v>
      </c>
      <c r="D319" s="113"/>
      <c r="E319" s="150"/>
      <c r="F319" s="113"/>
      <c r="G319" s="150"/>
      <c r="H319" s="113"/>
      <c r="I319" s="150"/>
      <c r="J319" s="113"/>
      <c r="K319" s="150"/>
      <c r="L319" s="113"/>
      <c r="M319" s="150"/>
      <c r="N319" s="113"/>
      <c r="O319" s="147"/>
      <c r="P319" s="113"/>
      <c r="Q319" s="150"/>
      <c r="R319" s="113"/>
      <c r="S319" s="150"/>
      <c r="T319" s="113"/>
      <c r="U319" s="150">
        <v>332.31</v>
      </c>
      <c r="V319" s="113"/>
      <c r="W319" s="150">
        <v>221.86</v>
      </c>
      <c r="X319" s="150"/>
      <c r="Y319" s="149"/>
      <c r="Z319" s="113"/>
      <c r="AA319" s="248">
        <v>289.25</v>
      </c>
      <c r="AB319" s="113"/>
      <c r="AC319" s="191"/>
      <c r="AD319" s="113"/>
      <c r="AE319" s="149"/>
    </row>
    <row r="320" spans="1:33" x14ac:dyDescent="0.3">
      <c r="A320" s="113" t="s">
        <v>219</v>
      </c>
      <c r="B320" s="113"/>
      <c r="C320" s="113" t="s">
        <v>220</v>
      </c>
      <c r="D320" s="113"/>
      <c r="E320" s="150">
        <v>824</v>
      </c>
      <c r="F320" s="113"/>
      <c r="G320" s="150">
        <v>1010.75</v>
      </c>
      <c r="H320" s="113"/>
      <c r="I320" s="150">
        <v>1948.47</v>
      </c>
      <c r="J320" s="113"/>
      <c r="K320" s="150">
        <v>98.07</v>
      </c>
      <c r="L320" s="113" t="s">
        <v>582</v>
      </c>
      <c r="M320" s="150">
        <v>1564</v>
      </c>
      <c r="N320" s="113"/>
      <c r="O320" s="147">
        <v>0</v>
      </c>
      <c r="P320" s="113" t="s">
        <v>582</v>
      </c>
      <c r="Q320" s="150">
        <v>500</v>
      </c>
      <c r="R320" s="113"/>
      <c r="S320" s="150">
        <v>742.76</v>
      </c>
      <c r="T320" s="113" t="s">
        <v>582</v>
      </c>
      <c r="U320" s="150">
        <v>0</v>
      </c>
      <c r="V320" s="113"/>
      <c r="W320" s="150">
        <v>1106.67</v>
      </c>
      <c r="X320" s="150"/>
      <c r="Y320" s="149">
        <v>2033.38</v>
      </c>
      <c r="Z320" s="113"/>
      <c r="AA320" s="248">
        <v>2063.38</v>
      </c>
      <c r="AB320" s="113"/>
      <c r="AC320" s="191">
        <v>3500</v>
      </c>
      <c r="AD320" s="113"/>
      <c r="AE320" s="149">
        <v>108.38</v>
      </c>
    </row>
    <row r="321" spans="1:33" x14ac:dyDescent="0.3">
      <c r="A321" s="113" t="s">
        <v>504</v>
      </c>
      <c r="B321" s="113"/>
      <c r="C321" s="113" t="s">
        <v>505</v>
      </c>
      <c r="D321" s="113"/>
      <c r="E321" s="150"/>
      <c r="F321" s="113"/>
      <c r="G321" s="150"/>
      <c r="H321" s="113"/>
      <c r="I321" s="150">
        <v>150</v>
      </c>
      <c r="J321" s="113"/>
      <c r="K321" s="150">
        <v>0</v>
      </c>
      <c r="L321" s="113"/>
      <c r="M321" s="150">
        <v>0</v>
      </c>
      <c r="N321" s="113"/>
      <c r="O321" s="147">
        <v>50</v>
      </c>
      <c r="P321" s="113"/>
      <c r="Q321" s="150">
        <v>0</v>
      </c>
      <c r="R321" s="113"/>
      <c r="S321" s="150">
        <v>0</v>
      </c>
      <c r="T321" s="113"/>
      <c r="U321" s="150">
        <v>0</v>
      </c>
      <c r="V321" s="113"/>
      <c r="W321" s="150">
        <v>0</v>
      </c>
      <c r="X321" s="150"/>
      <c r="Y321" s="149">
        <v>0</v>
      </c>
      <c r="Z321" s="113"/>
      <c r="AA321" s="248"/>
      <c r="AB321" s="113"/>
      <c r="AC321" s="191"/>
      <c r="AD321" s="113"/>
      <c r="AE321" s="149"/>
    </row>
    <row r="322" spans="1:33" x14ac:dyDescent="0.3">
      <c r="A322" s="113" t="s">
        <v>221</v>
      </c>
      <c r="B322" s="113"/>
      <c r="C322" s="113" t="s">
        <v>222</v>
      </c>
      <c r="D322" s="113"/>
      <c r="E322" s="150">
        <v>922.01</v>
      </c>
      <c r="F322" s="113"/>
      <c r="G322" s="150">
        <v>2193.85</v>
      </c>
      <c r="H322" s="113"/>
      <c r="I322" s="150">
        <v>4571</v>
      </c>
      <c r="J322" s="113"/>
      <c r="K322" s="150">
        <v>2490.92</v>
      </c>
      <c r="L322" s="113" t="s">
        <v>582</v>
      </c>
      <c r="M322" s="150">
        <v>1905.93</v>
      </c>
      <c r="N322" s="113"/>
      <c r="O322" s="147">
        <v>3385.42</v>
      </c>
      <c r="P322" s="113" t="s">
        <v>582</v>
      </c>
      <c r="Q322" s="150">
        <v>2000</v>
      </c>
      <c r="R322" s="113"/>
      <c r="S322" s="150">
        <v>1423.72</v>
      </c>
      <c r="T322" s="113" t="s">
        <v>582</v>
      </c>
      <c r="U322" s="150">
        <v>933.96</v>
      </c>
      <c r="V322" s="113"/>
      <c r="W322" s="150">
        <v>-51.69</v>
      </c>
      <c r="X322" s="150"/>
      <c r="Y322" s="149">
        <v>1751.07</v>
      </c>
      <c r="Z322" s="113"/>
      <c r="AA322" s="248">
        <v>1574.69</v>
      </c>
      <c r="AB322" s="113"/>
      <c r="AC322" s="191">
        <v>2000</v>
      </c>
      <c r="AD322" s="113"/>
      <c r="AE322" s="149">
        <v>6550.29</v>
      </c>
      <c r="AG322" s="149">
        <v>2000</v>
      </c>
    </row>
    <row r="323" spans="1:33" x14ac:dyDescent="0.3">
      <c r="A323" s="113" t="s">
        <v>540</v>
      </c>
      <c r="B323" s="113"/>
      <c r="C323" s="113" t="s">
        <v>541</v>
      </c>
      <c r="D323" s="113"/>
      <c r="E323" s="150"/>
      <c r="F323" s="113"/>
      <c r="G323" s="150"/>
      <c r="H323" s="113"/>
      <c r="I323" s="150"/>
      <c r="J323" s="113"/>
      <c r="K323" s="150">
        <v>2498.91</v>
      </c>
      <c r="L323" s="113" t="s">
        <v>582</v>
      </c>
      <c r="M323" s="150">
        <v>4894.83</v>
      </c>
      <c r="N323" s="113"/>
      <c r="O323" s="147">
        <v>3228.74</v>
      </c>
      <c r="P323" s="113" t="s">
        <v>582</v>
      </c>
      <c r="Q323" s="150">
        <v>3500</v>
      </c>
      <c r="R323" s="113"/>
      <c r="S323" s="150">
        <v>2451.44</v>
      </c>
      <c r="T323" s="113" t="s">
        <v>582</v>
      </c>
      <c r="U323" s="150">
        <v>3618.67</v>
      </c>
      <c r="V323" s="113"/>
      <c r="W323" s="150">
        <v>4500</v>
      </c>
      <c r="X323" s="150"/>
      <c r="Y323" s="149">
        <v>3500</v>
      </c>
      <c r="Z323" s="113"/>
      <c r="AA323" s="248">
        <v>4009.56</v>
      </c>
      <c r="AB323" s="113"/>
      <c r="AC323" s="191">
        <v>3500</v>
      </c>
      <c r="AD323" s="113"/>
      <c r="AE323" s="149">
        <v>1534.51</v>
      </c>
      <c r="AG323" s="149">
        <v>3500</v>
      </c>
    </row>
    <row r="324" spans="1:33" x14ac:dyDescent="0.3">
      <c r="A324" s="113" t="s">
        <v>1459</v>
      </c>
      <c r="B324" s="113"/>
      <c r="C324" s="113" t="s">
        <v>1460</v>
      </c>
      <c r="D324" s="113"/>
      <c r="E324" s="150"/>
      <c r="F324" s="113"/>
      <c r="G324" s="150"/>
      <c r="H324" s="113"/>
      <c r="I324" s="150"/>
      <c r="J324" s="113"/>
      <c r="K324" s="150"/>
      <c r="L324" s="113"/>
      <c r="M324" s="150"/>
      <c r="N324" s="113"/>
      <c r="O324" s="147"/>
      <c r="P324" s="113"/>
      <c r="Q324" s="150"/>
      <c r="R324" s="113"/>
      <c r="S324" s="150"/>
      <c r="T324" s="113"/>
      <c r="U324" s="150"/>
      <c r="V324" s="113"/>
      <c r="W324" s="150"/>
      <c r="X324" s="150"/>
      <c r="Y324" s="149"/>
      <c r="Z324" s="113"/>
      <c r="AA324" s="248">
        <v>2864.25</v>
      </c>
      <c r="AB324" s="113"/>
      <c r="AC324" s="191"/>
      <c r="AD324" s="113"/>
      <c r="AE324" s="149">
        <v>1003.99</v>
      </c>
    </row>
    <row r="325" spans="1:33" x14ac:dyDescent="0.3">
      <c r="A325" s="113" t="s">
        <v>1564</v>
      </c>
      <c r="B325" s="113"/>
      <c r="C325" s="113" t="s">
        <v>1565</v>
      </c>
      <c r="D325" s="113"/>
      <c r="E325" s="150"/>
      <c r="F325" s="113"/>
      <c r="G325" s="150"/>
      <c r="H325" s="113"/>
      <c r="I325" s="150"/>
      <c r="J325" s="113"/>
      <c r="K325" s="150"/>
      <c r="L325" s="113"/>
      <c r="M325" s="150"/>
      <c r="N325" s="113"/>
      <c r="O325" s="147"/>
      <c r="P325" s="113"/>
      <c r="Q325" s="150"/>
      <c r="R325" s="113"/>
      <c r="S325" s="150"/>
      <c r="T325" s="113"/>
      <c r="U325" s="150"/>
      <c r="V325" s="113"/>
      <c r="W325" s="150"/>
      <c r="X325" s="150"/>
      <c r="Y325" s="149"/>
      <c r="Z325" s="113"/>
      <c r="AA325" s="248"/>
      <c r="AB325" s="113"/>
      <c r="AC325" s="191"/>
      <c r="AD325" s="113"/>
      <c r="AE325" s="149">
        <v>1085.97</v>
      </c>
    </row>
    <row r="326" spans="1:33" x14ac:dyDescent="0.3">
      <c r="A326" s="113" t="s">
        <v>223</v>
      </c>
      <c r="B326" s="113"/>
      <c r="C326" s="113" t="s">
        <v>224</v>
      </c>
      <c r="D326" s="113"/>
      <c r="E326" s="150">
        <v>0</v>
      </c>
      <c r="F326" s="113"/>
      <c r="G326" s="150">
        <v>1290</v>
      </c>
      <c r="H326" s="113"/>
      <c r="I326" s="150">
        <v>0</v>
      </c>
      <c r="J326" s="113"/>
      <c r="K326" s="150">
        <v>0</v>
      </c>
      <c r="L326" s="113"/>
      <c r="M326" s="150">
        <v>0</v>
      </c>
      <c r="N326" s="113"/>
      <c r="O326" s="147">
        <v>0</v>
      </c>
      <c r="P326" s="113"/>
      <c r="Q326" s="150">
        <v>0</v>
      </c>
      <c r="R326" s="113"/>
      <c r="S326" s="150">
        <v>0</v>
      </c>
      <c r="T326" s="113"/>
      <c r="U326" s="150">
        <v>0</v>
      </c>
      <c r="V326" s="113"/>
      <c r="W326" s="150">
        <v>0</v>
      </c>
      <c r="X326" s="150"/>
      <c r="Y326" s="149">
        <v>0</v>
      </c>
      <c r="Z326" s="113"/>
      <c r="AA326" s="248"/>
      <c r="AB326" s="113"/>
      <c r="AC326" s="191"/>
      <c r="AD326" s="113"/>
      <c r="AE326" s="149">
        <v>1000</v>
      </c>
    </row>
    <row r="327" spans="1:33" x14ac:dyDescent="0.3">
      <c r="A327" s="113" t="s">
        <v>442</v>
      </c>
      <c r="B327" s="113"/>
      <c r="C327" s="113" t="s">
        <v>443</v>
      </c>
      <c r="D327" s="113"/>
      <c r="E327" s="150">
        <v>110</v>
      </c>
      <c r="F327" s="113"/>
      <c r="G327" s="150">
        <v>0</v>
      </c>
      <c r="H327" s="113"/>
      <c r="I327" s="150">
        <v>0</v>
      </c>
      <c r="J327" s="113"/>
      <c r="K327" s="150">
        <v>0</v>
      </c>
      <c r="L327" s="113"/>
      <c r="M327" s="150">
        <v>0</v>
      </c>
      <c r="N327" s="113"/>
      <c r="O327" s="147">
        <v>0</v>
      </c>
      <c r="P327" s="113"/>
      <c r="Q327" s="150">
        <v>0</v>
      </c>
      <c r="R327" s="113"/>
      <c r="S327" s="150">
        <v>0</v>
      </c>
      <c r="T327" s="113"/>
      <c r="U327" s="150">
        <v>0</v>
      </c>
      <c r="V327" s="113"/>
      <c r="W327" s="150">
        <v>0</v>
      </c>
      <c r="X327" s="150"/>
      <c r="Y327" s="149">
        <v>0</v>
      </c>
      <c r="Z327" s="113"/>
      <c r="AA327" s="248"/>
      <c r="AB327" s="113"/>
      <c r="AC327" s="191"/>
      <c r="AD327" s="113"/>
      <c r="AE327" s="149"/>
    </row>
    <row r="328" spans="1:33" x14ac:dyDescent="0.3">
      <c r="A328" s="113" t="s">
        <v>225</v>
      </c>
      <c r="B328" s="113"/>
      <c r="C328" s="113" t="s">
        <v>1144</v>
      </c>
      <c r="D328" s="113"/>
      <c r="E328" s="150">
        <v>36356.050000000003</v>
      </c>
      <c r="F328" s="113"/>
      <c r="G328" s="150">
        <v>40955.4</v>
      </c>
      <c r="H328" s="113"/>
      <c r="I328" s="150">
        <v>43642.68</v>
      </c>
      <c r="J328" s="113"/>
      <c r="K328" s="150">
        <v>41228.239999999998</v>
      </c>
      <c r="L328" s="113" t="s">
        <v>580</v>
      </c>
      <c r="M328" s="150">
        <v>41732.35</v>
      </c>
      <c r="N328" s="113"/>
      <c r="O328" s="147">
        <v>42501.16</v>
      </c>
      <c r="P328" s="113" t="s">
        <v>580</v>
      </c>
      <c r="Q328" s="150">
        <v>45000</v>
      </c>
      <c r="R328" s="113"/>
      <c r="S328" s="150">
        <v>43059.56</v>
      </c>
      <c r="T328" s="113" t="s">
        <v>580</v>
      </c>
      <c r="U328" s="167">
        <v>14537.94</v>
      </c>
      <c r="V328" s="113"/>
      <c r="W328" s="150">
        <v>27561.599999999999</v>
      </c>
      <c r="X328" s="150"/>
      <c r="Y328" s="149">
        <v>29627.43</v>
      </c>
      <c r="Z328" s="113"/>
      <c r="AA328" s="248">
        <v>33071.5</v>
      </c>
      <c r="AB328" s="113"/>
      <c r="AC328" s="191">
        <v>33000</v>
      </c>
      <c r="AD328" s="113"/>
      <c r="AE328" s="149">
        <v>26925</v>
      </c>
      <c r="AG328" s="149">
        <v>32500</v>
      </c>
    </row>
    <row r="329" spans="1:33" x14ac:dyDescent="0.3">
      <c r="A329" s="113" t="s">
        <v>226</v>
      </c>
      <c r="B329" s="113"/>
      <c r="C329" s="113" t="s">
        <v>227</v>
      </c>
      <c r="D329" s="113"/>
      <c r="E329" s="150">
        <v>129.37</v>
      </c>
      <c r="F329" s="113"/>
      <c r="G329" s="150">
        <v>89.3</v>
      </c>
      <c r="H329" s="113"/>
      <c r="I329" s="150">
        <v>1971.73</v>
      </c>
      <c r="J329" s="113"/>
      <c r="K329" s="150">
        <v>58.23</v>
      </c>
      <c r="L329" s="113" t="s">
        <v>580</v>
      </c>
      <c r="M329" s="150">
        <v>20.09</v>
      </c>
      <c r="N329" s="113"/>
      <c r="O329" s="147">
        <v>313.02999999999997</v>
      </c>
      <c r="P329" s="113" t="s">
        <v>580</v>
      </c>
      <c r="Q329" s="150">
        <v>200</v>
      </c>
      <c r="R329" s="113"/>
      <c r="S329" s="150">
        <v>176.26</v>
      </c>
      <c r="T329" s="113" t="s">
        <v>580</v>
      </c>
      <c r="U329" s="150">
        <v>0</v>
      </c>
      <c r="V329" s="113"/>
      <c r="W329" s="150">
        <v>0</v>
      </c>
      <c r="X329" s="150"/>
      <c r="Y329" s="149">
        <v>0</v>
      </c>
      <c r="Z329" s="113"/>
      <c r="AA329" s="248"/>
      <c r="AB329" s="113"/>
      <c r="AC329" s="191"/>
      <c r="AD329" s="113"/>
      <c r="AE329" s="149"/>
    </row>
    <row r="330" spans="1:33" x14ac:dyDescent="0.3">
      <c r="A330" s="113" t="s">
        <v>444</v>
      </c>
      <c r="B330" s="113"/>
      <c r="C330" s="113" t="s">
        <v>445</v>
      </c>
      <c r="D330" s="113"/>
      <c r="E330" s="150">
        <v>958</v>
      </c>
      <c r="F330" s="113"/>
      <c r="G330" s="150">
        <v>0</v>
      </c>
      <c r="H330" s="113"/>
      <c r="I330" s="150">
        <v>0</v>
      </c>
      <c r="J330" s="113"/>
      <c r="K330" s="150">
        <v>0</v>
      </c>
      <c r="L330" s="113"/>
      <c r="M330" s="150">
        <v>0</v>
      </c>
      <c r="N330" s="113"/>
      <c r="O330" s="147">
        <v>0</v>
      </c>
      <c r="P330" s="113"/>
      <c r="Q330" s="150">
        <v>0</v>
      </c>
      <c r="R330" s="113"/>
      <c r="S330" s="150">
        <v>1525</v>
      </c>
      <c r="T330" s="113"/>
      <c r="U330" s="150">
        <v>2250</v>
      </c>
      <c r="V330" s="113"/>
      <c r="W330" s="150">
        <v>0</v>
      </c>
      <c r="X330" s="150"/>
      <c r="Y330" s="149">
        <v>0</v>
      </c>
      <c r="Z330" s="113"/>
      <c r="AA330" s="248"/>
      <c r="AB330" s="113"/>
      <c r="AC330" s="191"/>
      <c r="AD330" s="113"/>
      <c r="AE330" s="149"/>
    </row>
    <row r="331" spans="1:33" x14ac:dyDescent="0.3">
      <c r="A331" s="113" t="s">
        <v>228</v>
      </c>
      <c r="B331" s="113"/>
      <c r="C331" s="113" t="s">
        <v>571</v>
      </c>
      <c r="D331" s="113"/>
      <c r="E331" s="150">
        <v>18763.080000000002</v>
      </c>
      <c r="F331" s="113"/>
      <c r="G331" s="150">
        <v>24011.19</v>
      </c>
      <c r="H331" s="113"/>
      <c r="I331" s="150">
        <v>24395.45</v>
      </c>
      <c r="J331" s="113"/>
      <c r="K331" s="150">
        <v>24067.52</v>
      </c>
      <c r="L331" s="113" t="s">
        <v>580</v>
      </c>
      <c r="M331" s="150">
        <v>24263.01</v>
      </c>
      <c r="N331" s="113"/>
      <c r="O331" s="147">
        <v>21732.73</v>
      </c>
      <c r="P331" s="113" t="s">
        <v>580</v>
      </c>
      <c r="Q331" s="150">
        <v>25000</v>
      </c>
      <c r="R331" s="113"/>
      <c r="S331" s="150">
        <v>23331.84</v>
      </c>
      <c r="T331" s="113" t="s">
        <v>580</v>
      </c>
      <c r="U331" s="167">
        <v>9415.0300000000007</v>
      </c>
      <c r="V331" s="113"/>
      <c r="W331" s="150">
        <v>4807.2700000000004</v>
      </c>
      <c r="X331" s="150"/>
      <c r="Y331" s="149">
        <v>7143.73</v>
      </c>
      <c r="Z331" s="113"/>
      <c r="AA331" s="248">
        <v>8642.27</v>
      </c>
      <c r="AB331" s="113"/>
      <c r="AC331" s="191">
        <v>7500</v>
      </c>
      <c r="AD331" s="113"/>
      <c r="AE331" s="149">
        <v>7945.95</v>
      </c>
      <c r="AG331" s="149">
        <v>8500</v>
      </c>
    </row>
    <row r="332" spans="1:33" x14ac:dyDescent="0.3">
      <c r="A332" s="113" t="s">
        <v>1331</v>
      </c>
      <c r="B332" s="113"/>
      <c r="C332" s="113" t="s">
        <v>1094</v>
      </c>
      <c r="D332" s="113"/>
      <c r="E332" s="150">
        <v>1252</v>
      </c>
      <c r="F332" s="113"/>
      <c r="G332" s="150">
        <v>0</v>
      </c>
      <c r="H332" s="113"/>
      <c r="I332" s="150">
        <v>0</v>
      </c>
      <c r="J332" s="113"/>
      <c r="K332" s="150">
        <v>0</v>
      </c>
      <c r="L332" s="113"/>
      <c r="M332" s="150">
        <v>0</v>
      </c>
      <c r="N332" s="113"/>
      <c r="O332" s="147">
        <v>0</v>
      </c>
      <c r="P332" s="113"/>
      <c r="Q332" s="150">
        <v>0</v>
      </c>
      <c r="R332" s="113"/>
      <c r="S332" s="150">
        <v>0</v>
      </c>
      <c r="T332" s="113"/>
      <c r="U332" s="150">
        <v>1074.02</v>
      </c>
      <c r="V332" s="113"/>
      <c r="W332" s="150">
        <v>5932.97</v>
      </c>
      <c r="X332" s="150"/>
      <c r="Y332" s="149">
        <v>6194.37</v>
      </c>
      <c r="Z332" s="113"/>
      <c r="AA332" s="248">
        <v>7527.6</v>
      </c>
      <c r="AB332" s="113"/>
      <c r="AC332" s="191"/>
      <c r="AD332" s="113"/>
      <c r="AE332" s="149">
        <v>6271.2</v>
      </c>
      <c r="AG332" s="149">
        <v>6850</v>
      </c>
    </row>
    <row r="333" spans="1:33" x14ac:dyDescent="0.3">
      <c r="A333" s="113" t="s">
        <v>1237</v>
      </c>
      <c r="B333" s="113"/>
      <c r="C333" s="113" t="s">
        <v>1189</v>
      </c>
      <c r="D333" s="113"/>
      <c r="E333" s="150"/>
      <c r="F333" s="113"/>
      <c r="G333" s="150"/>
      <c r="H333" s="113"/>
      <c r="I333" s="150"/>
      <c r="J333" s="113"/>
      <c r="K333" s="150"/>
      <c r="L333" s="113"/>
      <c r="M333" s="150"/>
      <c r="N333" s="113"/>
      <c r="O333" s="147"/>
      <c r="P333" s="113"/>
      <c r="Q333" s="150"/>
      <c r="R333" s="113"/>
      <c r="S333" s="150"/>
      <c r="T333" s="113"/>
      <c r="U333" s="150">
        <v>433.8</v>
      </c>
      <c r="V333" s="113"/>
      <c r="W333" s="150">
        <v>680.64</v>
      </c>
      <c r="X333" s="150"/>
      <c r="Y333" s="149"/>
      <c r="Z333" s="113"/>
      <c r="AA333" s="248">
        <v>760.24</v>
      </c>
      <c r="AB333" s="113"/>
      <c r="AC333" s="191"/>
      <c r="AD333" s="113"/>
      <c r="AE333" s="149"/>
    </row>
    <row r="334" spans="1:33" x14ac:dyDescent="0.3">
      <c r="A334" s="113" t="s">
        <v>629</v>
      </c>
      <c r="B334" s="113"/>
      <c r="C334" s="113" t="s">
        <v>630</v>
      </c>
      <c r="D334" s="113"/>
      <c r="E334" s="150"/>
      <c r="F334" s="113"/>
      <c r="G334" s="150"/>
      <c r="H334" s="113"/>
      <c r="I334" s="150"/>
      <c r="J334" s="113"/>
      <c r="K334" s="150"/>
      <c r="L334" s="113"/>
      <c r="M334" s="150">
        <v>55.98</v>
      </c>
      <c r="N334" s="113"/>
      <c r="O334" s="147">
        <v>0</v>
      </c>
      <c r="P334" s="113" t="s">
        <v>582</v>
      </c>
      <c r="Q334" s="150"/>
      <c r="R334" s="113"/>
      <c r="S334" s="150">
        <v>0</v>
      </c>
      <c r="T334" s="113" t="s">
        <v>582</v>
      </c>
      <c r="U334" s="150">
        <v>0</v>
      </c>
      <c r="V334" s="113"/>
      <c r="W334" s="150">
        <v>15.22</v>
      </c>
      <c r="X334" s="150"/>
      <c r="Y334" s="149">
        <v>0</v>
      </c>
      <c r="Z334" s="113"/>
      <c r="AA334" s="248"/>
      <c r="AB334" s="113"/>
      <c r="AC334" s="191"/>
      <c r="AD334" s="113"/>
      <c r="AE334" s="149"/>
    </row>
    <row r="335" spans="1:33" x14ac:dyDescent="0.3">
      <c r="A335" s="113" t="s">
        <v>229</v>
      </c>
      <c r="B335" s="113"/>
      <c r="C335" s="113" t="s">
        <v>230</v>
      </c>
      <c r="D335" s="113"/>
      <c r="E335" s="150">
        <v>136.4</v>
      </c>
      <c r="F335" s="113"/>
      <c r="G335" s="150">
        <v>137.6</v>
      </c>
      <c r="H335" s="113"/>
      <c r="I335" s="150">
        <v>200.4</v>
      </c>
      <c r="J335" s="113"/>
      <c r="K335" s="150">
        <v>440</v>
      </c>
      <c r="L335" s="113" t="s">
        <v>582</v>
      </c>
      <c r="M335" s="150">
        <v>343.95</v>
      </c>
      <c r="N335" s="113"/>
      <c r="O335" s="147">
        <v>0</v>
      </c>
      <c r="P335" s="113" t="s">
        <v>582</v>
      </c>
      <c r="Q335" s="150">
        <v>300</v>
      </c>
      <c r="R335" s="113"/>
      <c r="S335" s="150">
        <v>105.6</v>
      </c>
      <c r="T335" s="113" t="s">
        <v>582</v>
      </c>
      <c r="U335" s="150">
        <v>497.8</v>
      </c>
      <c r="V335" s="113"/>
      <c r="W335" s="150">
        <v>0</v>
      </c>
      <c r="X335" s="150"/>
      <c r="Y335" s="149">
        <v>0</v>
      </c>
      <c r="Z335" s="113"/>
      <c r="AA335" s="248"/>
      <c r="AB335" s="113"/>
      <c r="AC335" s="191"/>
      <c r="AD335" s="113"/>
      <c r="AE335" s="149">
        <v>57</v>
      </c>
      <c r="AG335" s="149">
        <v>100</v>
      </c>
    </row>
    <row r="336" spans="1:33" x14ac:dyDescent="0.3">
      <c r="A336" s="113" t="s">
        <v>231</v>
      </c>
      <c r="B336" s="113"/>
      <c r="C336" s="113" t="s">
        <v>1405</v>
      </c>
      <c r="D336" s="113"/>
      <c r="E336" s="150">
        <v>1035.25</v>
      </c>
      <c r="F336" s="113"/>
      <c r="G336" s="150">
        <v>759.81</v>
      </c>
      <c r="H336" s="113"/>
      <c r="I336" s="150">
        <v>1297.83</v>
      </c>
      <c r="J336" s="113"/>
      <c r="K336" s="150">
        <v>676.88</v>
      </c>
      <c r="L336" s="113" t="s">
        <v>581</v>
      </c>
      <c r="M336" s="150">
        <v>691.26</v>
      </c>
      <c r="N336" s="113"/>
      <c r="O336" s="147">
        <v>933.59</v>
      </c>
      <c r="P336" s="113" t="s">
        <v>581</v>
      </c>
      <c r="Q336" s="150">
        <v>1000</v>
      </c>
      <c r="R336" s="113"/>
      <c r="S336" s="150">
        <v>1307.17</v>
      </c>
      <c r="T336" s="113" t="s">
        <v>581</v>
      </c>
      <c r="U336" s="150">
        <v>339.4</v>
      </c>
      <c r="V336" s="113"/>
      <c r="W336" s="150">
        <v>493.41</v>
      </c>
      <c r="X336" s="150"/>
      <c r="Y336" s="149">
        <v>695.68</v>
      </c>
      <c r="Z336" s="113"/>
      <c r="AA336" s="248">
        <v>1016.7</v>
      </c>
      <c r="AB336" s="113"/>
      <c r="AC336" s="191">
        <v>1000</v>
      </c>
      <c r="AD336" s="113"/>
      <c r="AE336" s="149">
        <v>2029.66</v>
      </c>
      <c r="AG336" s="149">
        <v>1000</v>
      </c>
    </row>
    <row r="337" spans="1:33" x14ac:dyDescent="0.3">
      <c r="A337" s="113" t="s">
        <v>232</v>
      </c>
      <c r="B337" s="113"/>
      <c r="C337" s="113" t="s">
        <v>233</v>
      </c>
      <c r="D337" s="113"/>
      <c r="E337" s="150">
        <v>7352.26</v>
      </c>
      <c r="F337" s="113"/>
      <c r="G337" s="150">
        <v>32350.880000000001</v>
      </c>
      <c r="H337" s="113"/>
      <c r="I337" s="150">
        <v>34852.14</v>
      </c>
      <c r="J337" s="113"/>
      <c r="K337" s="150">
        <v>23647.34</v>
      </c>
      <c r="L337" s="113" t="s">
        <v>580</v>
      </c>
      <c r="M337" s="150">
        <v>25942.81</v>
      </c>
      <c r="N337" s="113"/>
      <c r="O337" s="147">
        <v>27627.97</v>
      </c>
      <c r="P337" s="113" t="s">
        <v>580</v>
      </c>
      <c r="Q337" s="150">
        <v>30000</v>
      </c>
      <c r="R337" s="113"/>
      <c r="S337" s="150">
        <v>34002.730000000003</v>
      </c>
      <c r="T337" s="113" t="s">
        <v>580</v>
      </c>
      <c r="U337" s="167">
        <v>42409.42</v>
      </c>
      <c r="V337" s="113"/>
      <c r="W337" s="150">
        <v>53847.38</v>
      </c>
      <c r="X337" s="150"/>
      <c r="Y337" s="149">
        <v>54595.34</v>
      </c>
      <c r="Z337" s="113"/>
      <c r="AA337" s="248">
        <v>61513.32</v>
      </c>
      <c r="AB337" s="113"/>
      <c r="AC337" s="191">
        <v>75000</v>
      </c>
      <c r="AD337" s="113"/>
      <c r="AE337" s="149">
        <v>81956.41</v>
      </c>
      <c r="AG337" s="149">
        <v>95000</v>
      </c>
    </row>
    <row r="338" spans="1:33" x14ac:dyDescent="0.3">
      <c r="A338" s="113" t="s">
        <v>1293</v>
      </c>
      <c r="B338" s="113"/>
      <c r="C338" s="113" t="s">
        <v>1294</v>
      </c>
      <c r="D338" s="113"/>
      <c r="E338" s="150"/>
      <c r="F338" s="113"/>
      <c r="G338" s="150"/>
      <c r="H338" s="113"/>
      <c r="I338" s="150"/>
      <c r="J338" s="113"/>
      <c r="K338" s="150"/>
      <c r="L338" s="113"/>
      <c r="M338" s="150"/>
      <c r="N338" s="113"/>
      <c r="O338" s="147"/>
      <c r="P338" s="113"/>
      <c r="Q338" s="150"/>
      <c r="R338" s="113"/>
      <c r="S338" s="150"/>
      <c r="T338" s="113"/>
      <c r="U338" s="167"/>
      <c r="V338" s="113"/>
      <c r="W338" s="150"/>
      <c r="X338" s="150"/>
      <c r="Y338" s="149">
        <v>6487</v>
      </c>
      <c r="Z338" s="113"/>
      <c r="AA338" s="248">
        <v>0</v>
      </c>
      <c r="AB338" s="113"/>
      <c r="AC338" s="191"/>
      <c r="AD338" s="113"/>
      <c r="AE338" s="149"/>
    </row>
    <row r="339" spans="1:33" x14ac:dyDescent="0.3">
      <c r="A339" s="113" t="s">
        <v>1566</v>
      </c>
      <c r="B339" s="113"/>
      <c r="C339" s="113" t="s">
        <v>1567</v>
      </c>
      <c r="D339" s="113"/>
      <c r="E339" s="150"/>
      <c r="F339" s="113"/>
      <c r="G339" s="150"/>
      <c r="H339" s="113"/>
      <c r="I339" s="150"/>
      <c r="J339" s="113"/>
      <c r="K339" s="150"/>
      <c r="L339" s="113"/>
      <c r="M339" s="150"/>
      <c r="N339" s="113"/>
      <c r="O339" s="147"/>
      <c r="P339" s="113"/>
      <c r="Q339" s="150"/>
      <c r="R339" s="113"/>
      <c r="S339" s="150"/>
      <c r="T339" s="113"/>
      <c r="U339" s="167"/>
      <c r="V339" s="113"/>
      <c r="W339" s="150"/>
      <c r="X339" s="150"/>
      <c r="Y339" s="149"/>
      <c r="Z339" s="113"/>
      <c r="AA339" s="248"/>
      <c r="AB339" s="113"/>
      <c r="AC339" s="191"/>
      <c r="AD339" s="113"/>
      <c r="AE339" s="149">
        <v>4500</v>
      </c>
    </row>
    <row r="340" spans="1:33" x14ac:dyDescent="0.3">
      <c r="A340" s="113" t="s">
        <v>1406</v>
      </c>
      <c r="B340" s="113"/>
      <c r="C340" s="113" t="s">
        <v>1407</v>
      </c>
      <c r="D340" s="113"/>
      <c r="E340" s="150"/>
      <c r="F340" s="113"/>
      <c r="G340" s="150"/>
      <c r="H340" s="113"/>
      <c r="I340" s="150"/>
      <c r="J340" s="113"/>
      <c r="K340" s="150"/>
      <c r="L340" s="113"/>
      <c r="M340" s="150"/>
      <c r="N340" s="113"/>
      <c r="O340" s="147"/>
      <c r="P340" s="113"/>
      <c r="Q340" s="150"/>
      <c r="R340" s="113"/>
      <c r="S340" s="150"/>
      <c r="T340" s="113"/>
      <c r="U340" s="167"/>
      <c r="V340" s="113"/>
      <c r="W340" s="150"/>
      <c r="X340" s="150"/>
      <c r="Y340" s="149"/>
      <c r="Z340" s="113"/>
      <c r="AA340" s="248">
        <v>2532.5300000000002</v>
      </c>
      <c r="AB340" s="113"/>
      <c r="AC340" s="191">
        <v>2000</v>
      </c>
      <c r="AD340" s="113"/>
      <c r="AE340" s="149">
        <v>3271.59</v>
      </c>
      <c r="AG340" s="149">
        <v>2000</v>
      </c>
    </row>
    <row r="341" spans="1:33" x14ac:dyDescent="0.3">
      <c r="A341" s="113" t="s">
        <v>234</v>
      </c>
      <c r="B341" s="113"/>
      <c r="C341" s="113" t="s">
        <v>663</v>
      </c>
      <c r="D341" s="113"/>
      <c r="E341" s="150">
        <v>28416.74</v>
      </c>
      <c r="F341" s="113"/>
      <c r="G341" s="150">
        <v>9197.5499999999993</v>
      </c>
      <c r="H341" s="113"/>
      <c r="I341" s="150">
        <v>10141.44</v>
      </c>
      <c r="J341" s="113"/>
      <c r="K341" s="150">
        <v>7283.01</v>
      </c>
      <c r="L341" s="113" t="s">
        <v>580</v>
      </c>
      <c r="M341" s="150">
        <v>3154.04</v>
      </c>
      <c r="N341" s="113"/>
      <c r="O341" s="147">
        <v>5347.25</v>
      </c>
      <c r="P341" s="113" t="s">
        <v>580</v>
      </c>
      <c r="Q341" s="150">
        <v>10000</v>
      </c>
      <c r="R341" s="113"/>
      <c r="S341" s="150">
        <v>6699.44</v>
      </c>
      <c r="T341" s="113" t="s">
        <v>580</v>
      </c>
      <c r="U341" s="150">
        <v>3285.73</v>
      </c>
      <c r="V341" s="113"/>
      <c r="W341" s="150">
        <v>375.84</v>
      </c>
      <c r="X341" s="150"/>
      <c r="Y341" s="149">
        <v>5520.94</v>
      </c>
      <c r="Z341" s="113"/>
      <c r="AA341" s="248">
        <v>10550.33</v>
      </c>
      <c r="AB341" s="113"/>
      <c r="AC341" s="191">
        <v>10000</v>
      </c>
      <c r="AD341" s="113"/>
      <c r="AE341" s="149">
        <v>23875.96</v>
      </c>
      <c r="AG341" s="149">
        <v>20000</v>
      </c>
    </row>
    <row r="342" spans="1:33" x14ac:dyDescent="0.3">
      <c r="A342" s="113" t="s">
        <v>477</v>
      </c>
      <c r="B342" s="113"/>
      <c r="C342" s="113" t="s">
        <v>674</v>
      </c>
      <c r="D342" s="113"/>
      <c r="E342" s="150">
        <v>82.32</v>
      </c>
      <c r="F342" s="113"/>
      <c r="G342" s="150">
        <v>0</v>
      </c>
      <c r="H342" s="113"/>
      <c r="I342" s="150">
        <v>1233.73</v>
      </c>
      <c r="J342" s="113"/>
      <c r="K342" s="150">
        <v>801.4</v>
      </c>
      <c r="L342" s="113" t="s">
        <v>580</v>
      </c>
      <c r="M342" s="150">
        <v>1261.3499999999999</v>
      </c>
      <c r="N342" s="113"/>
      <c r="O342" s="147">
        <v>1284.5</v>
      </c>
      <c r="P342" s="113" t="s">
        <v>580</v>
      </c>
      <c r="Q342" s="150">
        <v>2000</v>
      </c>
      <c r="R342" s="113"/>
      <c r="S342" s="150">
        <v>3039.6</v>
      </c>
      <c r="T342" s="113" t="s">
        <v>580</v>
      </c>
      <c r="U342" s="150">
        <v>4981.76</v>
      </c>
      <c r="V342" s="113"/>
      <c r="W342" s="150">
        <v>256.11</v>
      </c>
      <c r="X342" s="150"/>
      <c r="Y342" s="149">
        <v>976.61</v>
      </c>
      <c r="Z342" s="113"/>
      <c r="AA342" s="248">
        <v>1588.44</v>
      </c>
      <c r="AB342" s="113"/>
      <c r="AC342" s="191">
        <v>3000</v>
      </c>
      <c r="AD342" s="113"/>
      <c r="AE342" s="149">
        <v>3351.72</v>
      </c>
      <c r="AG342" s="149">
        <v>5000</v>
      </c>
    </row>
    <row r="343" spans="1:33" x14ac:dyDescent="0.3">
      <c r="A343" s="113" t="s">
        <v>675</v>
      </c>
      <c r="B343" s="113"/>
      <c r="C343" s="113" t="s">
        <v>676</v>
      </c>
      <c r="D343" s="113"/>
      <c r="E343" s="150">
        <v>9081.25</v>
      </c>
      <c r="F343" s="113"/>
      <c r="G343" s="150">
        <v>2435.84</v>
      </c>
      <c r="H343" s="113"/>
      <c r="I343" s="150">
        <v>1898.53</v>
      </c>
      <c r="J343" s="113"/>
      <c r="K343" s="150">
        <v>1574.22</v>
      </c>
      <c r="L343" s="113" t="s">
        <v>580</v>
      </c>
      <c r="M343" s="150">
        <v>860.45</v>
      </c>
      <c r="N343" s="113"/>
      <c r="O343" s="147">
        <v>1225.83</v>
      </c>
      <c r="P343" s="113" t="s">
        <v>580</v>
      </c>
      <c r="Q343" s="150">
        <v>1500</v>
      </c>
      <c r="R343" s="113"/>
      <c r="S343" s="150">
        <v>0</v>
      </c>
      <c r="T343" s="113" t="s">
        <v>580</v>
      </c>
      <c r="U343" s="150">
        <v>711.34</v>
      </c>
      <c r="V343" s="113"/>
      <c r="W343" s="150">
        <v>81.819999999999993</v>
      </c>
      <c r="X343" s="150"/>
      <c r="Y343" s="149">
        <v>200.73</v>
      </c>
      <c r="Z343" s="113"/>
      <c r="AA343" s="248"/>
      <c r="AB343" s="113"/>
      <c r="AC343" s="191"/>
      <c r="AD343" s="113"/>
      <c r="AE343" s="149"/>
    </row>
    <row r="344" spans="1:33" x14ac:dyDescent="0.3">
      <c r="A344" s="113" t="s">
        <v>1306</v>
      </c>
      <c r="B344" s="113"/>
      <c r="C344" s="113" t="s">
        <v>1307</v>
      </c>
      <c r="D344" s="113"/>
      <c r="E344" s="150"/>
      <c r="F344" s="113"/>
      <c r="G344" s="150"/>
      <c r="H344" s="113"/>
      <c r="I344" s="150"/>
      <c r="J344" s="113"/>
      <c r="K344" s="150"/>
      <c r="L344" s="113"/>
      <c r="M344" s="150"/>
      <c r="N344" s="113"/>
      <c r="O344" s="147"/>
      <c r="P344" s="113"/>
      <c r="Q344" s="150"/>
      <c r="R344" s="113"/>
      <c r="S344" s="150"/>
      <c r="T344" s="113"/>
      <c r="U344" s="150"/>
      <c r="V344" s="113"/>
      <c r="W344" s="150"/>
      <c r="X344" s="150"/>
      <c r="Y344" s="149">
        <v>1450.3</v>
      </c>
      <c r="Z344" s="113"/>
      <c r="AA344" s="248">
        <v>2922.93</v>
      </c>
      <c r="AB344" s="113"/>
      <c r="AC344" s="191">
        <v>2500</v>
      </c>
      <c r="AD344" s="113"/>
      <c r="AE344" s="149">
        <v>7891.16</v>
      </c>
      <c r="AG344" s="149">
        <v>10000</v>
      </c>
    </row>
    <row r="345" spans="1:33" x14ac:dyDescent="0.3">
      <c r="A345" s="113" t="s">
        <v>235</v>
      </c>
      <c r="B345" s="113"/>
      <c r="C345" s="113" t="s">
        <v>677</v>
      </c>
      <c r="D345" s="113"/>
      <c r="E345" s="150"/>
      <c r="F345" s="113"/>
      <c r="G345" s="150"/>
      <c r="H345" s="113"/>
      <c r="I345" s="150"/>
      <c r="J345" s="113"/>
      <c r="K345" s="150"/>
      <c r="L345" s="113"/>
      <c r="M345" s="150"/>
      <c r="N345" s="113"/>
      <c r="O345" s="147"/>
      <c r="P345" s="113"/>
      <c r="Q345" s="150"/>
      <c r="R345" s="113"/>
      <c r="S345" s="150"/>
      <c r="T345" s="113"/>
      <c r="U345" s="150"/>
      <c r="V345" s="113"/>
      <c r="W345" s="150">
        <v>14772.39</v>
      </c>
      <c r="X345" s="150"/>
      <c r="Y345" s="149">
        <v>15544.36</v>
      </c>
      <c r="Z345" s="113"/>
      <c r="AA345" s="248">
        <v>15771.22</v>
      </c>
      <c r="AB345" s="113"/>
      <c r="AC345" s="191">
        <v>18000</v>
      </c>
      <c r="AD345" s="113"/>
      <c r="AE345" s="149">
        <v>26030.29</v>
      </c>
      <c r="AG345" s="149">
        <v>30000</v>
      </c>
    </row>
    <row r="346" spans="1:33" x14ac:dyDescent="0.3">
      <c r="A346" s="113" t="s">
        <v>235</v>
      </c>
      <c r="B346" s="113"/>
      <c r="C346" s="113" t="s">
        <v>677</v>
      </c>
      <c r="D346" s="113"/>
      <c r="E346" s="150">
        <v>5187.3500000000004</v>
      </c>
      <c r="F346" s="113"/>
      <c r="G346" s="150">
        <v>18189.22</v>
      </c>
      <c r="H346" s="113"/>
      <c r="I346" s="150">
        <v>22114.12</v>
      </c>
      <c r="J346" s="113"/>
      <c r="K346" s="150">
        <v>9067</v>
      </c>
      <c r="L346" s="113" t="s">
        <v>580</v>
      </c>
      <c r="M346" s="150">
        <v>12809.63</v>
      </c>
      <c r="N346" s="113"/>
      <c r="O346" s="147">
        <v>13510.65</v>
      </c>
      <c r="P346" s="113" t="s">
        <v>580</v>
      </c>
      <c r="Q346" s="150">
        <v>15000</v>
      </c>
      <c r="R346" s="113"/>
      <c r="S346" s="150">
        <v>1544.39</v>
      </c>
      <c r="T346" s="113" t="s">
        <v>580</v>
      </c>
      <c r="U346" s="167">
        <v>21802.76</v>
      </c>
      <c r="V346" s="113"/>
      <c r="W346" s="150">
        <v>320.19</v>
      </c>
      <c r="X346" s="150"/>
      <c r="Y346" s="149">
        <v>1296.98</v>
      </c>
      <c r="Z346" s="113"/>
      <c r="AA346" s="248">
        <v>846.39</v>
      </c>
      <c r="AB346" s="113"/>
      <c r="AC346" s="191">
        <v>1000</v>
      </c>
      <c r="AD346" s="113"/>
      <c r="AE346" s="149">
        <v>272.45999999999998</v>
      </c>
      <c r="AG346" s="149">
        <v>1000</v>
      </c>
    </row>
    <row r="347" spans="1:33" x14ac:dyDescent="0.3">
      <c r="A347" s="113" t="s">
        <v>446</v>
      </c>
      <c r="B347" s="113"/>
      <c r="C347" s="113" t="s">
        <v>676</v>
      </c>
      <c r="D347" s="113"/>
      <c r="E347" s="150">
        <v>249.16</v>
      </c>
      <c r="F347" s="113"/>
      <c r="G347" s="150">
        <v>0</v>
      </c>
      <c r="H347" s="113"/>
      <c r="I347" s="150">
        <v>0</v>
      </c>
      <c r="J347" s="113"/>
      <c r="K347" s="150">
        <v>59.57</v>
      </c>
      <c r="L347" s="113"/>
      <c r="M347" s="150">
        <v>0</v>
      </c>
      <c r="N347" s="113"/>
      <c r="O347" s="147">
        <v>0</v>
      </c>
      <c r="P347" s="113"/>
      <c r="Q347" s="150">
        <v>5000</v>
      </c>
      <c r="R347" s="113"/>
      <c r="S347" s="150">
        <v>15433.48</v>
      </c>
      <c r="T347" s="113"/>
      <c r="U347" s="150">
        <v>401.9</v>
      </c>
      <c r="V347" s="113"/>
      <c r="W347" s="150">
        <v>0</v>
      </c>
      <c r="X347" s="150"/>
      <c r="Y347" s="149">
        <v>38.82</v>
      </c>
      <c r="Z347" s="113"/>
      <c r="AA347" s="248">
        <v>0</v>
      </c>
      <c r="AB347" s="113"/>
      <c r="AC347" s="191"/>
      <c r="AD347" s="113"/>
      <c r="AE347" s="149"/>
    </row>
    <row r="348" spans="1:33" x14ac:dyDescent="0.3">
      <c r="A348" s="113" t="s">
        <v>1568</v>
      </c>
      <c r="B348" s="113"/>
      <c r="C348" s="113" t="s">
        <v>1569</v>
      </c>
      <c r="D348" s="113"/>
      <c r="E348" s="150"/>
      <c r="F348" s="113"/>
      <c r="G348" s="150"/>
      <c r="H348" s="113"/>
      <c r="I348" s="150"/>
      <c r="J348" s="113"/>
      <c r="K348" s="150"/>
      <c r="L348" s="113"/>
      <c r="M348" s="150"/>
      <c r="N348" s="113"/>
      <c r="O348" s="147"/>
      <c r="P348" s="113"/>
      <c r="Q348" s="150"/>
      <c r="R348" s="113"/>
      <c r="S348" s="150"/>
      <c r="T348" s="113"/>
      <c r="U348" s="150"/>
      <c r="V348" s="113"/>
      <c r="W348" s="150"/>
      <c r="X348" s="150"/>
      <c r="Y348" s="149"/>
      <c r="Z348" s="113"/>
      <c r="AA348" s="248"/>
      <c r="AB348" s="113"/>
      <c r="AC348" s="191"/>
      <c r="AD348" s="113"/>
      <c r="AE348" s="149">
        <v>1034.74</v>
      </c>
    </row>
    <row r="349" spans="1:33" x14ac:dyDescent="0.3">
      <c r="A349" s="113" t="s">
        <v>1330</v>
      </c>
      <c r="B349" s="113"/>
      <c r="C349" s="113" t="s">
        <v>1095</v>
      </c>
      <c r="D349" s="113"/>
      <c r="E349" s="150"/>
      <c r="F349" s="113"/>
      <c r="G349" s="150"/>
      <c r="H349" s="113"/>
      <c r="I349" s="150"/>
      <c r="J349" s="113"/>
      <c r="K349" s="150"/>
      <c r="L349" s="113"/>
      <c r="M349" s="150"/>
      <c r="N349" s="113"/>
      <c r="O349" s="147"/>
      <c r="P349" s="113"/>
      <c r="Q349" s="150"/>
      <c r="R349" s="113"/>
      <c r="S349" s="150"/>
      <c r="T349" s="113"/>
      <c r="U349" s="150">
        <v>1074.02</v>
      </c>
      <c r="V349" s="113"/>
      <c r="W349" s="150">
        <v>5628.09</v>
      </c>
      <c r="X349" s="150"/>
      <c r="Y349" s="149">
        <v>4796.66</v>
      </c>
      <c r="Z349" s="113"/>
      <c r="AA349" s="248">
        <v>14425.6</v>
      </c>
      <c r="AB349" s="113"/>
      <c r="AC349" s="191">
        <v>15000</v>
      </c>
      <c r="AD349" s="113"/>
      <c r="AE349" s="149">
        <v>13772</v>
      </c>
      <c r="AG349" s="149">
        <v>15000</v>
      </c>
    </row>
    <row r="350" spans="1:33" x14ac:dyDescent="0.3">
      <c r="A350" s="113" t="s">
        <v>1238</v>
      </c>
      <c r="B350" s="113"/>
      <c r="C350" s="113" t="s">
        <v>1190</v>
      </c>
      <c r="D350" s="113"/>
      <c r="E350" s="150"/>
      <c r="F350" s="113"/>
      <c r="G350" s="150"/>
      <c r="H350" s="113"/>
      <c r="I350" s="150"/>
      <c r="J350" s="113"/>
      <c r="K350" s="150"/>
      <c r="L350" s="113"/>
      <c r="M350" s="150"/>
      <c r="N350" s="113"/>
      <c r="O350" s="147"/>
      <c r="P350" s="113"/>
      <c r="Q350" s="150"/>
      <c r="R350" s="113"/>
      <c r="S350" s="150"/>
      <c r="T350" s="113"/>
      <c r="U350" s="150">
        <v>1309.51</v>
      </c>
      <c r="V350" s="113"/>
      <c r="W350" s="150">
        <v>1345.37</v>
      </c>
      <c r="X350" s="150"/>
      <c r="Y350" s="149"/>
      <c r="Z350" s="113"/>
      <c r="AA350" s="248">
        <v>1751.3</v>
      </c>
      <c r="AB350" s="113"/>
      <c r="AC350" s="191"/>
      <c r="AD350" s="113"/>
      <c r="AE350" s="149">
        <v>107.5</v>
      </c>
    </row>
    <row r="351" spans="1:33" x14ac:dyDescent="0.3">
      <c r="A351" s="113" t="s">
        <v>236</v>
      </c>
      <c r="B351" s="113"/>
      <c r="C351" s="113" t="s">
        <v>237</v>
      </c>
      <c r="D351" s="113"/>
      <c r="E351" s="150">
        <v>12209.06</v>
      </c>
      <c r="F351" s="113"/>
      <c r="G351" s="150">
        <v>13478.69</v>
      </c>
      <c r="H351" s="113"/>
      <c r="I351" s="150">
        <v>11677.51</v>
      </c>
      <c r="J351" s="113"/>
      <c r="K351" s="150">
        <v>22006</v>
      </c>
      <c r="L351" s="113" t="s">
        <v>583</v>
      </c>
      <c r="M351" s="150">
        <v>26392.37</v>
      </c>
      <c r="N351" s="113"/>
      <c r="O351" s="147">
        <v>51140.18</v>
      </c>
      <c r="P351" s="113" t="s">
        <v>583</v>
      </c>
      <c r="Q351" s="150">
        <v>50000</v>
      </c>
      <c r="R351" s="113"/>
      <c r="S351" s="150">
        <v>24353.11</v>
      </c>
      <c r="T351" s="113" t="s">
        <v>583</v>
      </c>
      <c r="U351" s="167">
        <v>32329</v>
      </c>
      <c r="V351" s="113"/>
      <c r="W351" s="150">
        <v>27699.71</v>
      </c>
      <c r="X351" s="150"/>
      <c r="Y351" s="149">
        <v>38080.129999999997</v>
      </c>
      <c r="Z351" s="113"/>
      <c r="AA351" s="248">
        <v>53138.39</v>
      </c>
      <c r="AB351" s="113"/>
      <c r="AC351" s="191">
        <v>50000</v>
      </c>
      <c r="AD351" s="113"/>
      <c r="AE351" s="149">
        <v>32978.83</v>
      </c>
      <c r="AG351" s="149">
        <v>50000</v>
      </c>
    </row>
    <row r="352" spans="1:33" x14ac:dyDescent="0.3">
      <c r="A352" s="113" t="s">
        <v>238</v>
      </c>
      <c r="B352" s="113"/>
      <c r="C352" s="113" t="s">
        <v>239</v>
      </c>
      <c r="D352" s="113"/>
      <c r="E352" s="150">
        <v>0</v>
      </c>
      <c r="F352" s="113"/>
      <c r="G352" s="150">
        <v>150</v>
      </c>
      <c r="H352" s="113"/>
      <c r="I352" s="150">
        <v>22</v>
      </c>
      <c r="J352" s="113"/>
      <c r="K352" s="150">
        <v>275</v>
      </c>
      <c r="L352" s="113"/>
      <c r="M352" s="150">
        <v>0</v>
      </c>
      <c r="N352" s="113"/>
      <c r="O352" s="147">
        <v>0</v>
      </c>
      <c r="P352" s="113"/>
      <c r="Q352" s="150">
        <v>0</v>
      </c>
      <c r="R352" s="113"/>
      <c r="S352" s="150">
        <v>130.56</v>
      </c>
      <c r="T352" s="113"/>
      <c r="U352" s="150">
        <v>300.22000000000003</v>
      </c>
      <c r="V352" s="113"/>
      <c r="W352" s="150">
        <v>0</v>
      </c>
      <c r="X352" s="150"/>
      <c r="Y352" s="149">
        <v>0</v>
      </c>
      <c r="Z352" s="113"/>
      <c r="AA352" s="248"/>
      <c r="AB352" s="113"/>
      <c r="AC352" s="191"/>
      <c r="AD352" s="113"/>
      <c r="AE352" s="149">
        <v>786.51</v>
      </c>
      <c r="AG352" s="149">
        <v>1000</v>
      </c>
    </row>
    <row r="353" spans="1:33" x14ac:dyDescent="0.3">
      <c r="A353" s="113" t="s">
        <v>240</v>
      </c>
      <c r="B353" s="113"/>
      <c r="C353" s="113" t="s">
        <v>517</v>
      </c>
      <c r="D353" s="113"/>
      <c r="E353" s="150">
        <v>40290.410000000003</v>
      </c>
      <c r="F353" s="113"/>
      <c r="G353" s="150">
        <v>33023.699999999997</v>
      </c>
      <c r="H353" s="113"/>
      <c r="I353" s="150">
        <v>45574.49</v>
      </c>
      <c r="J353" s="113"/>
      <c r="K353" s="153">
        <v>24433.79</v>
      </c>
      <c r="L353" s="113" t="s">
        <v>583</v>
      </c>
      <c r="M353" s="150">
        <v>26445.53</v>
      </c>
      <c r="N353" s="113"/>
      <c r="O353" s="147">
        <v>32941.769999999997</v>
      </c>
      <c r="P353" s="113" t="s">
        <v>583</v>
      </c>
      <c r="Q353" s="150">
        <v>35000</v>
      </c>
      <c r="R353" s="113"/>
      <c r="S353" s="150">
        <v>33656.160000000003</v>
      </c>
      <c r="T353" s="113" t="s">
        <v>583</v>
      </c>
      <c r="U353" s="150">
        <v>25971.4</v>
      </c>
      <c r="V353" s="113"/>
      <c r="W353" s="150">
        <v>53895.62</v>
      </c>
      <c r="X353" s="150"/>
      <c r="Y353" s="149">
        <v>65240.06</v>
      </c>
      <c r="Z353" s="113"/>
      <c r="AA353" s="248">
        <v>109741.8</v>
      </c>
      <c r="AB353" s="113"/>
      <c r="AC353" s="191">
        <v>75000</v>
      </c>
      <c r="AD353" s="113"/>
      <c r="AE353" s="149">
        <v>67941.509999999995</v>
      </c>
      <c r="AG353" s="149">
        <v>75000</v>
      </c>
    </row>
    <row r="354" spans="1:33" x14ac:dyDescent="0.3">
      <c r="A354" s="113" t="s">
        <v>1295</v>
      </c>
      <c r="B354" s="113"/>
      <c r="C354" s="113" t="s">
        <v>1296</v>
      </c>
      <c r="D354" s="113"/>
      <c r="E354" s="150"/>
      <c r="F354" s="113"/>
      <c r="G354" s="150"/>
      <c r="H354" s="113"/>
      <c r="I354" s="150"/>
      <c r="J354" s="113"/>
      <c r="K354" s="153"/>
      <c r="L354" s="113"/>
      <c r="M354" s="150"/>
      <c r="N354" s="113"/>
      <c r="O354" s="147"/>
      <c r="P354" s="113"/>
      <c r="Q354" s="150"/>
      <c r="R354" s="113"/>
      <c r="S354" s="150"/>
      <c r="T354" s="113"/>
      <c r="U354" s="150"/>
      <c r="V354" s="113"/>
      <c r="W354" s="150"/>
      <c r="X354" s="150"/>
      <c r="Y354" s="149">
        <v>27789.08</v>
      </c>
      <c r="Z354" s="113"/>
      <c r="AA354" s="248">
        <v>0</v>
      </c>
      <c r="AB354" s="113"/>
      <c r="AC354" s="191"/>
      <c r="AD354" s="113"/>
      <c r="AE354" s="149"/>
    </row>
    <row r="355" spans="1:33" x14ac:dyDescent="0.3">
      <c r="A355" s="113" t="s">
        <v>1570</v>
      </c>
      <c r="B355" s="113"/>
      <c r="C355" s="113" t="s">
        <v>1571</v>
      </c>
      <c r="D355" s="113"/>
      <c r="E355" s="150"/>
      <c r="F355" s="113"/>
      <c r="G355" s="150"/>
      <c r="H355" s="113"/>
      <c r="I355" s="150"/>
      <c r="J355" s="113"/>
      <c r="K355" s="153"/>
      <c r="L355" s="113"/>
      <c r="M355" s="150"/>
      <c r="N355" s="113"/>
      <c r="O355" s="147"/>
      <c r="P355" s="113"/>
      <c r="Q355" s="150"/>
      <c r="R355" s="113"/>
      <c r="S355" s="150"/>
      <c r="T355" s="113"/>
      <c r="U355" s="150"/>
      <c r="V355" s="113"/>
      <c r="W355" s="150"/>
      <c r="X355" s="150"/>
      <c r="Y355" s="149"/>
      <c r="Z355" s="113"/>
      <c r="AA355" s="248"/>
      <c r="AB355" s="113"/>
      <c r="AC355" s="191"/>
      <c r="AD355" s="113"/>
      <c r="AE355" s="149">
        <v>11410.64</v>
      </c>
    </row>
    <row r="356" spans="1:33" x14ac:dyDescent="0.3">
      <c r="A356" s="113" t="s">
        <v>1297</v>
      </c>
      <c r="B356" s="113"/>
      <c r="C356" s="113" t="s">
        <v>1298</v>
      </c>
      <c r="D356" s="113"/>
      <c r="E356" s="150"/>
      <c r="F356" s="113"/>
      <c r="G356" s="150"/>
      <c r="H356" s="113"/>
      <c r="I356" s="150"/>
      <c r="J356" s="113"/>
      <c r="K356" s="153"/>
      <c r="L356" s="113"/>
      <c r="M356" s="150"/>
      <c r="N356" s="113"/>
      <c r="O356" s="147"/>
      <c r="P356" s="113"/>
      <c r="Q356" s="150"/>
      <c r="R356" s="113"/>
      <c r="S356" s="150"/>
      <c r="T356" s="113"/>
      <c r="U356" s="150"/>
      <c r="V356" s="113"/>
      <c r="W356" s="150"/>
      <c r="X356" s="150"/>
      <c r="Y356" s="149">
        <v>302.83999999999997</v>
      </c>
      <c r="Z356" s="113"/>
      <c r="AA356" s="248">
        <v>0</v>
      </c>
      <c r="AB356" s="113"/>
      <c r="AC356" s="191"/>
      <c r="AD356" s="113"/>
      <c r="AE356" s="149">
        <v>3101.55</v>
      </c>
    </row>
    <row r="357" spans="1:33" x14ac:dyDescent="0.3">
      <c r="A357" s="113" t="s">
        <v>241</v>
      </c>
      <c r="B357" s="113"/>
      <c r="C357" s="113" t="s">
        <v>242</v>
      </c>
      <c r="D357" s="113"/>
      <c r="E357" s="150">
        <v>63996.78</v>
      </c>
      <c r="F357" s="113"/>
      <c r="G357" s="150">
        <v>62617.17</v>
      </c>
      <c r="H357" s="113"/>
      <c r="I357" s="150">
        <v>83615.27</v>
      </c>
      <c r="J357" s="113"/>
      <c r="K357" s="151">
        <v>66043.100000000006</v>
      </c>
      <c r="L357" s="113" t="s">
        <v>583</v>
      </c>
      <c r="M357" s="150">
        <v>61147.41</v>
      </c>
      <c r="N357" s="113"/>
      <c r="O357" s="147">
        <v>54098.77</v>
      </c>
      <c r="P357" s="113" t="s">
        <v>583</v>
      </c>
      <c r="Q357" s="150">
        <v>60000</v>
      </c>
      <c r="R357" s="113"/>
      <c r="S357" s="150">
        <v>61048.53</v>
      </c>
      <c r="T357" s="113" t="s">
        <v>583</v>
      </c>
      <c r="U357" s="150">
        <v>70343.89</v>
      </c>
      <c r="V357" s="113"/>
      <c r="W357" s="150">
        <v>75429.56</v>
      </c>
      <c r="X357" s="150"/>
      <c r="Y357" s="149">
        <v>63330.5</v>
      </c>
      <c r="Z357" s="113"/>
      <c r="AA357" s="248">
        <v>94065.56</v>
      </c>
      <c r="AB357" s="113"/>
      <c r="AC357" s="191">
        <v>75000</v>
      </c>
      <c r="AD357" s="113"/>
      <c r="AE357" s="149">
        <v>84383.69</v>
      </c>
      <c r="AG357" s="149">
        <v>90000</v>
      </c>
    </row>
    <row r="358" spans="1:33" x14ac:dyDescent="0.3">
      <c r="A358" s="113" t="s">
        <v>1329</v>
      </c>
      <c r="B358" s="113"/>
      <c r="C358" s="113" t="s">
        <v>1118</v>
      </c>
      <c r="D358" s="113"/>
      <c r="E358" s="150"/>
      <c r="F358" s="113"/>
      <c r="G358" s="150"/>
      <c r="H358" s="113"/>
      <c r="I358" s="150"/>
      <c r="J358" s="113"/>
      <c r="K358" s="151"/>
      <c r="L358" s="113"/>
      <c r="M358" s="150"/>
      <c r="N358" s="113"/>
      <c r="O358" s="147"/>
      <c r="P358" s="113"/>
      <c r="Q358" s="150"/>
      <c r="R358" s="113"/>
      <c r="S358" s="150"/>
      <c r="T358" s="113"/>
      <c r="U358" s="150"/>
      <c r="V358" s="113"/>
      <c r="W358" s="150">
        <v>0</v>
      </c>
      <c r="X358" s="150"/>
      <c r="Y358" s="149"/>
      <c r="Z358" s="113"/>
      <c r="AA358" s="248"/>
      <c r="AB358" s="113"/>
      <c r="AC358" s="191"/>
      <c r="AD358" s="113"/>
      <c r="AE358" s="149"/>
    </row>
    <row r="359" spans="1:33" x14ac:dyDescent="0.3">
      <c r="A359" s="113" t="s">
        <v>588</v>
      </c>
      <c r="B359" s="113"/>
      <c r="C359" s="113" t="s">
        <v>589</v>
      </c>
      <c r="D359" s="113"/>
      <c r="E359" s="150"/>
      <c r="F359" s="113"/>
      <c r="G359" s="150"/>
      <c r="H359" s="113"/>
      <c r="I359" s="150"/>
      <c r="J359" s="113"/>
      <c r="K359" s="151">
        <v>100</v>
      </c>
      <c r="L359" s="113" t="s">
        <v>583</v>
      </c>
      <c r="M359" s="150">
        <v>0</v>
      </c>
      <c r="N359" s="113"/>
      <c r="O359" s="147">
        <v>0</v>
      </c>
      <c r="P359" s="113" t="s">
        <v>583</v>
      </c>
      <c r="Q359" s="150" t="s">
        <v>640</v>
      </c>
      <c r="R359" s="113"/>
      <c r="S359" s="150">
        <v>0</v>
      </c>
      <c r="T359" s="113" t="s">
        <v>583</v>
      </c>
      <c r="U359" s="150">
        <v>0</v>
      </c>
      <c r="V359" s="113"/>
      <c r="W359" s="150">
        <v>0</v>
      </c>
      <c r="X359" s="150"/>
      <c r="Y359" s="149">
        <v>0</v>
      </c>
      <c r="Z359" s="113"/>
      <c r="AA359" s="248"/>
      <c r="AB359" s="113"/>
      <c r="AC359" s="191"/>
      <c r="AD359" s="113"/>
      <c r="AE359" s="149">
        <v>88.58</v>
      </c>
      <c r="AG359" s="149">
        <v>100</v>
      </c>
    </row>
    <row r="360" spans="1:33" x14ac:dyDescent="0.3">
      <c r="A360" s="113" t="s">
        <v>243</v>
      </c>
      <c r="B360" s="113"/>
      <c r="C360" s="113" t="s">
        <v>244</v>
      </c>
      <c r="D360" s="113"/>
      <c r="E360" s="150">
        <v>0</v>
      </c>
      <c r="F360" s="113"/>
      <c r="G360" s="150">
        <v>242.59</v>
      </c>
      <c r="H360" s="113"/>
      <c r="I360" s="150">
        <v>249</v>
      </c>
      <c r="J360" s="113"/>
      <c r="K360" s="153">
        <v>1037.5</v>
      </c>
      <c r="L360" s="113" t="s">
        <v>583</v>
      </c>
      <c r="M360" s="150">
        <v>1149.06</v>
      </c>
      <c r="N360" s="113"/>
      <c r="O360" s="147">
        <v>2097.1999999999998</v>
      </c>
      <c r="P360" s="113" t="s">
        <v>583</v>
      </c>
      <c r="Q360" s="150">
        <v>2500</v>
      </c>
      <c r="R360" s="113"/>
      <c r="S360" s="150">
        <v>0</v>
      </c>
      <c r="T360" s="113" t="s">
        <v>583</v>
      </c>
      <c r="U360" s="150">
        <v>325</v>
      </c>
      <c r="V360" s="113"/>
      <c r="W360" s="150">
        <v>3758</v>
      </c>
      <c r="X360" s="150"/>
      <c r="Y360" s="149">
        <v>13434</v>
      </c>
      <c r="Z360" s="113"/>
      <c r="AA360" s="248">
        <v>39299.800000000003</v>
      </c>
      <c r="AB360" s="113"/>
      <c r="AC360" s="191">
        <v>5000</v>
      </c>
      <c r="AD360" s="113"/>
      <c r="AE360" s="149">
        <v>1247.46</v>
      </c>
      <c r="AG360" s="149">
        <v>5000</v>
      </c>
    </row>
    <row r="361" spans="1:33" x14ac:dyDescent="0.3">
      <c r="A361" s="113" t="s">
        <v>245</v>
      </c>
      <c r="B361" s="113"/>
      <c r="C361" s="113" t="s">
        <v>246</v>
      </c>
      <c r="D361" s="113"/>
      <c r="E361" s="150">
        <v>2627.84</v>
      </c>
      <c r="F361" s="113"/>
      <c r="G361" s="150">
        <v>5111.67</v>
      </c>
      <c r="H361" s="113"/>
      <c r="I361" s="150">
        <v>6205.36</v>
      </c>
      <c r="J361" s="113"/>
      <c r="K361" s="153">
        <v>1017.89</v>
      </c>
      <c r="L361" s="113" t="s">
        <v>583</v>
      </c>
      <c r="M361" s="150">
        <v>17.989999999999998</v>
      </c>
      <c r="N361" s="113"/>
      <c r="O361" s="147">
        <v>2541.1</v>
      </c>
      <c r="P361" s="113" t="s">
        <v>583</v>
      </c>
      <c r="Q361" s="150">
        <v>3000</v>
      </c>
      <c r="R361" s="113"/>
      <c r="S361" s="150">
        <v>3458.85</v>
      </c>
      <c r="T361" s="113" t="s">
        <v>583</v>
      </c>
      <c r="U361" s="150">
        <v>2471.81</v>
      </c>
      <c r="V361" s="113"/>
      <c r="W361" s="150">
        <v>12133.96</v>
      </c>
      <c r="X361" s="150"/>
      <c r="Y361" s="149">
        <v>12505.44</v>
      </c>
      <c r="Z361" s="113"/>
      <c r="AA361" s="248">
        <v>27267.11</v>
      </c>
      <c r="AB361" s="113"/>
      <c r="AC361" s="191">
        <v>25000</v>
      </c>
      <c r="AD361" s="113"/>
      <c r="AE361" s="149">
        <v>10402.31</v>
      </c>
      <c r="AG361" s="149">
        <v>20000</v>
      </c>
    </row>
    <row r="362" spans="1:33" x14ac:dyDescent="0.3">
      <c r="A362" s="113" t="s">
        <v>247</v>
      </c>
      <c r="B362" s="113"/>
      <c r="C362" s="113" t="s">
        <v>248</v>
      </c>
      <c r="D362" s="113"/>
      <c r="E362" s="150">
        <v>3556.6</v>
      </c>
      <c r="F362" s="113"/>
      <c r="G362" s="150">
        <v>3162.74</v>
      </c>
      <c r="H362" s="113"/>
      <c r="I362" s="150">
        <v>5136.22</v>
      </c>
      <c r="J362" s="113"/>
      <c r="K362" s="151">
        <v>8549.16</v>
      </c>
      <c r="L362" s="113" t="s">
        <v>583</v>
      </c>
      <c r="M362" s="150">
        <v>8504.2000000000007</v>
      </c>
      <c r="N362" s="113"/>
      <c r="O362" s="147">
        <v>9598.4500000000007</v>
      </c>
      <c r="P362" s="113" t="s">
        <v>583</v>
      </c>
      <c r="Q362" s="150">
        <v>10000</v>
      </c>
      <c r="R362" s="113"/>
      <c r="S362" s="150">
        <v>9472.99</v>
      </c>
      <c r="T362" s="113" t="s">
        <v>583</v>
      </c>
      <c r="U362" s="150">
        <v>9845.2800000000007</v>
      </c>
      <c r="V362" s="113"/>
      <c r="W362" s="150">
        <v>8845.8700000000008</v>
      </c>
      <c r="X362" s="150"/>
      <c r="Y362" s="149">
        <v>10237.08</v>
      </c>
      <c r="Z362" s="113"/>
      <c r="AA362" s="248">
        <v>8902.99</v>
      </c>
      <c r="AB362" s="113"/>
      <c r="AC362" s="191">
        <v>7500</v>
      </c>
      <c r="AD362" s="113"/>
      <c r="AE362" s="149">
        <v>5996.96</v>
      </c>
      <c r="AG362" s="149">
        <v>7500</v>
      </c>
    </row>
    <row r="363" spans="1:33" x14ac:dyDescent="0.3">
      <c r="A363" s="113" t="s">
        <v>447</v>
      </c>
      <c r="B363" s="113"/>
      <c r="C363" s="113" t="s">
        <v>448</v>
      </c>
      <c r="D363" s="113"/>
      <c r="E363" s="150">
        <v>4387.54</v>
      </c>
      <c r="F363" s="113"/>
      <c r="G363" s="150">
        <v>0</v>
      </c>
      <c r="H363" s="113"/>
      <c r="I363" s="150">
        <v>0</v>
      </c>
      <c r="J363" s="113"/>
      <c r="K363" s="150">
        <v>0</v>
      </c>
      <c r="L363" s="113"/>
      <c r="M363" s="150">
        <v>0</v>
      </c>
      <c r="N363" s="113"/>
      <c r="O363" s="147">
        <v>0</v>
      </c>
      <c r="P363" s="113"/>
      <c r="Q363" s="150">
        <v>0</v>
      </c>
      <c r="R363" s="113"/>
      <c r="S363" s="150">
        <v>0</v>
      </c>
      <c r="T363" s="113"/>
      <c r="U363" s="150">
        <v>0</v>
      </c>
      <c r="V363" s="113"/>
      <c r="W363" s="150">
        <v>0</v>
      </c>
      <c r="X363" s="150"/>
      <c r="Y363" s="149">
        <v>0</v>
      </c>
      <c r="Z363" s="113"/>
      <c r="AA363" s="248"/>
      <c r="AB363" s="113"/>
      <c r="AC363" s="191"/>
      <c r="AD363" s="113"/>
      <c r="AE363" s="149"/>
    </row>
    <row r="364" spans="1:33" x14ac:dyDescent="0.3">
      <c r="A364" s="113" t="s">
        <v>249</v>
      </c>
      <c r="B364" s="113"/>
      <c r="C364" s="113" t="s">
        <v>250</v>
      </c>
      <c r="D364" s="113"/>
      <c r="E364" s="150">
        <v>45599.16</v>
      </c>
      <c r="F364" s="113"/>
      <c r="G364" s="150">
        <v>50543.43</v>
      </c>
      <c r="H364" s="113"/>
      <c r="I364" s="150">
        <v>50335.08</v>
      </c>
      <c r="J364" s="113"/>
      <c r="K364" s="150">
        <v>32883.68</v>
      </c>
      <c r="L364" s="113" t="s">
        <v>580</v>
      </c>
      <c r="M364" s="150">
        <v>29831.78</v>
      </c>
      <c r="N364" s="113"/>
      <c r="O364" s="147">
        <v>30047.1</v>
      </c>
      <c r="P364" s="113" t="s">
        <v>580</v>
      </c>
      <c r="Q364" s="150">
        <v>40000</v>
      </c>
      <c r="R364" s="113"/>
      <c r="S364" s="150">
        <v>39956.76</v>
      </c>
      <c r="T364" s="113" t="s">
        <v>580</v>
      </c>
      <c r="U364" s="167">
        <v>57699.42</v>
      </c>
      <c r="V364" s="113"/>
      <c r="W364" s="150">
        <v>52751.71</v>
      </c>
      <c r="X364" s="150"/>
      <c r="Y364" s="149">
        <v>44441.94</v>
      </c>
      <c r="Z364" s="113"/>
      <c r="AA364" s="248">
        <v>46921.91</v>
      </c>
      <c r="AB364" s="113"/>
      <c r="AC364" s="191">
        <v>50000</v>
      </c>
      <c r="AD364" s="113"/>
      <c r="AE364" s="149">
        <v>50394.45</v>
      </c>
      <c r="AG364" s="149">
        <v>55000</v>
      </c>
    </row>
    <row r="365" spans="1:33" x14ac:dyDescent="0.3">
      <c r="A365" s="113" t="s">
        <v>251</v>
      </c>
      <c r="B365" s="113"/>
      <c r="C365" s="113" t="s">
        <v>664</v>
      </c>
      <c r="D365" s="113"/>
      <c r="E365" s="150">
        <v>0</v>
      </c>
      <c r="F365" s="113"/>
      <c r="G365" s="150">
        <v>10011.5</v>
      </c>
      <c r="H365" s="113"/>
      <c r="I365" s="150">
        <v>0</v>
      </c>
      <c r="J365" s="113"/>
      <c r="K365" s="150">
        <v>0</v>
      </c>
      <c r="L365" s="113"/>
      <c r="M365" s="150">
        <v>0</v>
      </c>
      <c r="N365" s="113"/>
      <c r="O365" s="147">
        <v>0</v>
      </c>
      <c r="P365" s="113"/>
      <c r="Q365" s="150">
        <v>0</v>
      </c>
      <c r="R365" s="113"/>
      <c r="S365" s="150">
        <v>0</v>
      </c>
      <c r="T365" s="113"/>
      <c r="U365" s="150">
        <v>0</v>
      </c>
      <c r="V365" s="113"/>
      <c r="W365" s="150">
        <v>0</v>
      </c>
      <c r="X365" s="150"/>
      <c r="Y365" s="149">
        <v>0</v>
      </c>
      <c r="Z365" s="113"/>
      <c r="AA365" s="248"/>
      <c r="AB365" s="113"/>
      <c r="AC365" s="191"/>
      <c r="AD365" s="113"/>
      <c r="AE365" s="149"/>
    </row>
    <row r="366" spans="1:33" x14ac:dyDescent="0.3">
      <c r="A366" s="113" t="s">
        <v>1572</v>
      </c>
      <c r="B366" s="113"/>
      <c r="C366" s="113" t="s">
        <v>1573</v>
      </c>
      <c r="D366" s="113"/>
      <c r="E366" s="150"/>
      <c r="F366" s="113"/>
      <c r="G366" s="150"/>
      <c r="H366" s="113"/>
      <c r="I366" s="150"/>
      <c r="J366" s="113"/>
      <c r="K366" s="150"/>
      <c r="L366" s="113"/>
      <c r="M366" s="150"/>
      <c r="N366" s="113"/>
      <c r="O366" s="147"/>
      <c r="P366" s="113"/>
      <c r="Q366" s="150"/>
      <c r="R366" s="113"/>
      <c r="S366" s="150"/>
      <c r="T366" s="113"/>
      <c r="U366" s="150"/>
      <c r="V366" s="113"/>
      <c r="W366" s="150"/>
      <c r="X366" s="150"/>
      <c r="Y366" s="149"/>
      <c r="Z366" s="113"/>
      <c r="AA366" s="248"/>
      <c r="AB366" s="113"/>
      <c r="AC366" s="191"/>
      <c r="AD366" s="113"/>
      <c r="AE366" s="149">
        <v>1500</v>
      </c>
    </row>
    <row r="367" spans="1:33" x14ac:dyDescent="0.3">
      <c r="A367" s="113" t="s">
        <v>1408</v>
      </c>
      <c r="B367" s="113"/>
      <c r="C367" s="113" t="s">
        <v>1409</v>
      </c>
      <c r="D367" s="113"/>
      <c r="E367" s="150"/>
      <c r="F367" s="113"/>
      <c r="G367" s="150"/>
      <c r="H367" s="113"/>
      <c r="I367" s="150"/>
      <c r="J367" s="113"/>
      <c r="K367" s="150"/>
      <c r="L367" s="113"/>
      <c r="M367" s="150"/>
      <c r="N367" s="113"/>
      <c r="O367" s="147"/>
      <c r="P367" s="113"/>
      <c r="Q367" s="150"/>
      <c r="R367" s="113"/>
      <c r="S367" s="150"/>
      <c r="T367" s="113"/>
      <c r="U367" s="150"/>
      <c r="V367" s="113"/>
      <c r="W367" s="150"/>
      <c r="X367" s="150"/>
      <c r="Y367" s="149"/>
      <c r="Z367" s="113"/>
      <c r="AA367" s="248">
        <v>28000</v>
      </c>
      <c r="AB367" s="113"/>
      <c r="AC367" s="191"/>
      <c r="AD367" s="113"/>
      <c r="AE367" s="149"/>
    </row>
    <row r="368" spans="1:33" x14ac:dyDescent="0.3">
      <c r="A368" s="113" t="s">
        <v>252</v>
      </c>
      <c r="B368" s="113"/>
      <c r="C368" s="113" t="s">
        <v>617</v>
      </c>
      <c r="D368" s="113"/>
      <c r="E368" s="150">
        <v>2648.74</v>
      </c>
      <c r="F368" s="113"/>
      <c r="G368" s="150">
        <v>4086.8</v>
      </c>
      <c r="H368" s="113"/>
      <c r="I368" s="150">
        <v>4389.8999999999996</v>
      </c>
      <c r="J368" s="113"/>
      <c r="K368" s="150">
        <v>4363.5</v>
      </c>
      <c r="L368" s="113" t="s">
        <v>580</v>
      </c>
      <c r="M368" s="150">
        <v>4421.8500000000004</v>
      </c>
      <c r="N368" s="113"/>
      <c r="O368" s="147">
        <v>3799.94</v>
      </c>
      <c r="P368" s="113" t="s">
        <v>580</v>
      </c>
      <c r="Q368" s="150">
        <v>5000</v>
      </c>
      <c r="R368" s="113"/>
      <c r="S368" s="150">
        <v>4148.42</v>
      </c>
      <c r="T368" s="113" t="s">
        <v>580</v>
      </c>
      <c r="U368" s="150">
        <v>5056.0200000000004</v>
      </c>
      <c r="V368" s="113"/>
      <c r="W368" s="150">
        <v>2438.36</v>
      </c>
      <c r="X368" s="150"/>
      <c r="Y368" s="149">
        <v>2498.5300000000002</v>
      </c>
      <c r="Z368" s="113"/>
      <c r="AA368" s="248">
        <v>15240.52</v>
      </c>
      <c r="AB368" s="113"/>
      <c r="AC368" s="191">
        <v>15000</v>
      </c>
      <c r="AD368" s="113"/>
      <c r="AE368" s="149">
        <v>4306.08</v>
      </c>
      <c r="AG368" s="149">
        <v>10000</v>
      </c>
    </row>
    <row r="369" spans="1:33" x14ac:dyDescent="0.3">
      <c r="A369" s="113" t="s">
        <v>449</v>
      </c>
      <c r="B369" s="113"/>
      <c r="C369" s="113" t="s">
        <v>450</v>
      </c>
      <c r="D369" s="113"/>
      <c r="E369" s="150">
        <v>239.01</v>
      </c>
      <c r="F369" s="113"/>
      <c r="G369" s="150">
        <v>0</v>
      </c>
      <c r="H369" s="113"/>
      <c r="I369" s="150">
        <v>0</v>
      </c>
      <c r="J369" s="113"/>
      <c r="K369" s="150">
        <v>0</v>
      </c>
      <c r="L369" s="113"/>
      <c r="M369" s="150">
        <v>0</v>
      </c>
      <c r="N369" s="113"/>
      <c r="O369" s="147">
        <v>0</v>
      </c>
      <c r="P369" s="113"/>
      <c r="Q369" s="150">
        <v>0</v>
      </c>
      <c r="R369" s="113"/>
      <c r="S369" s="150">
        <v>0</v>
      </c>
      <c r="T369" s="113"/>
      <c r="U369" s="150">
        <v>0</v>
      </c>
      <c r="V369" s="113"/>
      <c r="W369" s="150">
        <v>0</v>
      </c>
      <c r="X369" s="150"/>
      <c r="Y369" s="149">
        <v>0</v>
      </c>
      <c r="Z369" s="113"/>
      <c r="AA369" s="248"/>
      <c r="AB369" s="113"/>
      <c r="AC369" s="191"/>
      <c r="AD369" s="113"/>
      <c r="AE369" s="149"/>
    </row>
    <row r="370" spans="1:33" x14ac:dyDescent="0.3">
      <c r="A370" s="113" t="s">
        <v>253</v>
      </c>
      <c r="B370" s="113"/>
      <c r="C370" s="113" t="s">
        <v>254</v>
      </c>
      <c r="D370" s="113"/>
      <c r="E370" s="150">
        <v>2720.23</v>
      </c>
      <c r="F370" s="113"/>
      <c r="G370" s="150">
        <v>2592</v>
      </c>
      <c r="H370" s="113"/>
      <c r="I370" s="150">
        <v>2985</v>
      </c>
      <c r="J370" s="113"/>
      <c r="K370" s="150">
        <v>2953.28</v>
      </c>
      <c r="L370" s="113" t="s">
        <v>580</v>
      </c>
      <c r="M370" s="150">
        <v>1291.8599999999999</v>
      </c>
      <c r="N370" s="113"/>
      <c r="O370" s="147">
        <v>3451.25</v>
      </c>
      <c r="P370" s="113" t="s">
        <v>580</v>
      </c>
      <c r="Q370" s="150">
        <v>4000</v>
      </c>
      <c r="R370" s="113"/>
      <c r="S370" s="150">
        <v>5515.37</v>
      </c>
      <c r="T370" s="113" t="s">
        <v>580</v>
      </c>
      <c r="U370" s="150">
        <v>5317.33</v>
      </c>
      <c r="V370" s="113"/>
      <c r="W370" s="150">
        <v>7069.17</v>
      </c>
      <c r="X370" s="150"/>
      <c r="Y370" s="149">
        <v>134.68</v>
      </c>
      <c r="Z370" s="113"/>
      <c r="AA370" s="248">
        <v>8076.55</v>
      </c>
      <c r="AB370" s="113"/>
      <c r="AC370" s="191">
        <v>7500</v>
      </c>
      <c r="AD370" s="113"/>
      <c r="AE370" s="149">
        <v>9570.7999999999993</v>
      </c>
      <c r="AG370" s="149">
        <v>10000</v>
      </c>
    </row>
    <row r="371" spans="1:33" x14ac:dyDescent="0.3">
      <c r="A371" s="113" t="s">
        <v>255</v>
      </c>
      <c r="B371" s="113"/>
      <c r="C371" s="113" t="s">
        <v>678</v>
      </c>
      <c r="D371" s="113"/>
      <c r="E371" s="150">
        <v>1310</v>
      </c>
      <c r="F371" s="113"/>
      <c r="G371" s="150">
        <v>1430.65</v>
      </c>
      <c r="H371" s="113"/>
      <c r="I371" s="150">
        <v>1477.68</v>
      </c>
      <c r="J371" s="113"/>
      <c r="K371" s="150">
        <v>1561.05</v>
      </c>
      <c r="L371" s="113" t="s">
        <v>580</v>
      </c>
      <c r="M371" s="150">
        <v>1553.69</v>
      </c>
      <c r="N371" s="113"/>
      <c r="O371" s="147">
        <v>1177.73</v>
      </c>
      <c r="P371" s="113" t="s">
        <v>580</v>
      </c>
      <c r="Q371" s="150">
        <v>1500</v>
      </c>
      <c r="R371" s="113"/>
      <c r="S371" s="150">
        <v>1330.49</v>
      </c>
      <c r="T371" s="113" t="s">
        <v>580</v>
      </c>
      <c r="U371" s="150">
        <v>1620.22</v>
      </c>
      <c r="V371" s="113"/>
      <c r="W371" s="150">
        <v>561.59</v>
      </c>
      <c r="X371" s="150"/>
      <c r="Y371" s="149">
        <v>604.63</v>
      </c>
      <c r="Z371" s="113"/>
      <c r="AA371" s="248">
        <v>3431.59</v>
      </c>
      <c r="AB371" s="113"/>
      <c r="AC371" s="191">
        <v>3000</v>
      </c>
      <c r="AD371" s="113"/>
      <c r="AE371" s="149">
        <v>985.12</v>
      </c>
      <c r="AG371" s="149">
        <v>1000</v>
      </c>
    </row>
    <row r="372" spans="1:33" x14ac:dyDescent="0.3">
      <c r="A372" s="113" t="s">
        <v>257</v>
      </c>
      <c r="B372" s="113"/>
      <c r="C372" s="113" t="s">
        <v>256</v>
      </c>
      <c r="D372" s="113"/>
      <c r="E372" s="150">
        <v>17386.04</v>
      </c>
      <c r="F372" s="113"/>
      <c r="G372" s="150">
        <v>20494.54</v>
      </c>
      <c r="H372" s="113"/>
      <c r="I372" s="150">
        <v>23204.62</v>
      </c>
      <c r="J372" s="113"/>
      <c r="K372" s="150">
        <v>10342.92</v>
      </c>
      <c r="L372" s="113" t="s">
        <v>580</v>
      </c>
      <c r="M372" s="150">
        <v>7868.73</v>
      </c>
      <c r="N372" s="113"/>
      <c r="O372" s="147">
        <v>9754.2900000000009</v>
      </c>
      <c r="P372" s="113" t="s">
        <v>580</v>
      </c>
      <c r="Q372" s="150">
        <v>10000</v>
      </c>
      <c r="R372" s="113"/>
      <c r="S372" s="150">
        <v>13531.65</v>
      </c>
      <c r="T372" s="113" t="s">
        <v>580</v>
      </c>
      <c r="U372" s="167">
        <v>22643.83</v>
      </c>
      <c r="V372" s="113"/>
      <c r="W372" s="150">
        <v>14853.03</v>
      </c>
      <c r="X372" s="150"/>
      <c r="Y372" s="149">
        <v>11256.25</v>
      </c>
      <c r="Z372" s="113"/>
      <c r="AA372" s="248">
        <v>12740.15</v>
      </c>
      <c r="AB372" s="113"/>
      <c r="AC372" s="191">
        <v>15000</v>
      </c>
      <c r="AD372" s="113"/>
      <c r="AE372" s="149">
        <v>14951.13</v>
      </c>
      <c r="AG372" s="149">
        <v>17500</v>
      </c>
    </row>
    <row r="373" spans="1:33" x14ac:dyDescent="0.3">
      <c r="A373" s="113" t="s">
        <v>258</v>
      </c>
      <c r="B373" s="113"/>
      <c r="C373" s="113" t="s">
        <v>259</v>
      </c>
      <c r="D373" s="113"/>
      <c r="E373" s="150">
        <v>0</v>
      </c>
      <c r="F373" s="113"/>
      <c r="G373" s="150">
        <v>1739.55</v>
      </c>
      <c r="H373" s="113"/>
      <c r="I373" s="150">
        <v>0</v>
      </c>
      <c r="J373" s="113"/>
      <c r="K373" s="150">
        <v>0</v>
      </c>
      <c r="L373" s="113"/>
      <c r="M373" s="150">
        <v>0</v>
      </c>
      <c r="N373" s="113"/>
      <c r="O373" s="147">
        <v>0</v>
      </c>
      <c r="P373" s="113"/>
      <c r="Q373" s="150">
        <v>0</v>
      </c>
      <c r="R373" s="113"/>
      <c r="S373" s="150">
        <v>0</v>
      </c>
      <c r="T373" s="113"/>
      <c r="U373" s="150">
        <v>0</v>
      </c>
      <c r="V373" s="113"/>
      <c r="W373" s="150">
        <v>0</v>
      </c>
      <c r="X373" s="150"/>
      <c r="Y373" s="149">
        <v>0</v>
      </c>
      <c r="Z373" s="113"/>
      <c r="AA373" s="248"/>
      <c r="AB373" s="113"/>
      <c r="AC373" s="191"/>
      <c r="AD373" s="113"/>
      <c r="AE373" s="149"/>
    </row>
    <row r="374" spans="1:33" x14ac:dyDescent="0.3">
      <c r="A374" s="113" t="s">
        <v>1574</v>
      </c>
      <c r="B374" s="113"/>
      <c r="C374" s="113" t="s">
        <v>1575</v>
      </c>
      <c r="D374" s="113"/>
      <c r="E374" s="150"/>
      <c r="F374" s="113"/>
      <c r="G374" s="150"/>
      <c r="H374" s="113"/>
      <c r="I374" s="150"/>
      <c r="J374" s="113"/>
      <c r="K374" s="150"/>
      <c r="L374" s="113"/>
      <c r="M374" s="150"/>
      <c r="N374" s="113"/>
      <c r="O374" s="147"/>
      <c r="P374" s="113"/>
      <c r="Q374" s="150"/>
      <c r="R374" s="113"/>
      <c r="S374" s="150"/>
      <c r="T374" s="113"/>
      <c r="U374" s="150"/>
      <c r="V374" s="113"/>
      <c r="W374" s="150"/>
      <c r="X374" s="150"/>
      <c r="Y374" s="149"/>
      <c r="Z374" s="113"/>
      <c r="AA374" s="248"/>
      <c r="AB374" s="113"/>
      <c r="AC374" s="191"/>
      <c r="AD374" s="113"/>
      <c r="AE374" s="149">
        <v>342.75</v>
      </c>
    </row>
    <row r="375" spans="1:33" x14ac:dyDescent="0.3">
      <c r="A375" s="113" t="s">
        <v>1410</v>
      </c>
      <c r="B375" s="113"/>
      <c r="C375" s="113" t="s">
        <v>1411</v>
      </c>
      <c r="D375" s="113"/>
      <c r="E375" s="150"/>
      <c r="F375" s="113"/>
      <c r="G375" s="150"/>
      <c r="H375" s="113"/>
      <c r="I375" s="150"/>
      <c r="J375" s="113"/>
      <c r="K375" s="150"/>
      <c r="L375" s="113"/>
      <c r="M375" s="150"/>
      <c r="N375" s="113"/>
      <c r="O375" s="147"/>
      <c r="P375" s="113"/>
      <c r="Q375" s="150"/>
      <c r="R375" s="113"/>
      <c r="S375" s="150"/>
      <c r="T375" s="113"/>
      <c r="U375" s="150"/>
      <c r="V375" s="113"/>
      <c r="W375" s="150"/>
      <c r="X375" s="150"/>
      <c r="Y375" s="149"/>
      <c r="Z375" s="113"/>
      <c r="AA375" s="248">
        <v>6703.4</v>
      </c>
      <c r="AB375" s="113"/>
      <c r="AC375" s="191">
        <v>7500</v>
      </c>
      <c r="AD375" s="113"/>
      <c r="AE375" s="149">
        <v>0</v>
      </c>
    </row>
    <row r="376" spans="1:33" x14ac:dyDescent="0.3">
      <c r="A376" s="113" t="s">
        <v>451</v>
      </c>
      <c r="B376" s="113"/>
      <c r="C376" s="113" t="s">
        <v>256</v>
      </c>
      <c r="D376" s="113"/>
      <c r="E376" s="150">
        <v>179.27</v>
      </c>
      <c r="F376" s="113"/>
      <c r="G376" s="150">
        <v>0</v>
      </c>
      <c r="H376" s="113"/>
      <c r="I376" s="150">
        <v>0</v>
      </c>
      <c r="J376" s="113"/>
      <c r="K376" s="150">
        <v>0</v>
      </c>
      <c r="L376" s="113"/>
      <c r="M376" s="150">
        <v>0</v>
      </c>
      <c r="N376" s="113"/>
      <c r="O376" s="147">
        <v>0</v>
      </c>
      <c r="P376" s="113"/>
      <c r="Q376" s="150">
        <v>0</v>
      </c>
      <c r="R376" s="113"/>
      <c r="S376" s="150">
        <v>0</v>
      </c>
      <c r="T376" s="113"/>
      <c r="U376" s="150">
        <v>0</v>
      </c>
      <c r="V376" s="113"/>
      <c r="W376" s="150">
        <v>0</v>
      </c>
      <c r="X376" s="150"/>
      <c r="Y376" s="149">
        <v>0</v>
      </c>
      <c r="Z376" s="113"/>
      <c r="AA376" s="248"/>
      <c r="AB376" s="113"/>
      <c r="AC376" s="191"/>
      <c r="AD376" s="113"/>
      <c r="AE376" s="149"/>
    </row>
    <row r="377" spans="1:33" x14ac:dyDescent="0.3">
      <c r="A377" s="113" t="s">
        <v>452</v>
      </c>
      <c r="B377" s="113"/>
      <c r="C377" s="113" t="s">
        <v>453</v>
      </c>
      <c r="D377" s="113"/>
      <c r="E377" s="150">
        <v>1174.72</v>
      </c>
      <c r="F377" s="113"/>
      <c r="G377" s="150">
        <v>0</v>
      </c>
      <c r="H377" s="113"/>
      <c r="I377" s="150">
        <v>0</v>
      </c>
      <c r="J377" s="113"/>
      <c r="K377" s="150">
        <v>0</v>
      </c>
      <c r="L377" s="113"/>
      <c r="M377" s="150">
        <v>0</v>
      </c>
      <c r="N377" s="113"/>
      <c r="O377" s="147">
        <v>0</v>
      </c>
      <c r="P377" s="113"/>
      <c r="Q377" s="150">
        <v>0</v>
      </c>
      <c r="R377" s="113"/>
      <c r="S377" s="150">
        <v>0</v>
      </c>
      <c r="T377" s="113"/>
      <c r="U377" s="150">
        <v>0</v>
      </c>
      <c r="V377" s="113"/>
      <c r="W377" s="150">
        <v>0</v>
      </c>
      <c r="X377" s="150"/>
      <c r="Y377" s="149">
        <v>0</v>
      </c>
      <c r="Z377" s="113"/>
      <c r="AA377" s="248"/>
      <c r="AB377" s="113"/>
      <c r="AC377" s="191"/>
      <c r="AD377" s="113"/>
      <c r="AE377" s="149"/>
    </row>
    <row r="378" spans="1:33" x14ac:dyDescent="0.3">
      <c r="A378" s="113" t="s">
        <v>260</v>
      </c>
      <c r="B378" s="113"/>
      <c r="C378" s="113" t="s">
        <v>24</v>
      </c>
      <c r="D378" s="113"/>
      <c r="E378" s="150">
        <v>6087.36</v>
      </c>
      <c r="F378" s="113"/>
      <c r="G378" s="150">
        <v>11472.43</v>
      </c>
      <c r="H378" s="113"/>
      <c r="I378" s="150">
        <v>14802</v>
      </c>
      <c r="J378" s="113"/>
      <c r="K378" s="150">
        <v>12877.46</v>
      </c>
      <c r="L378" s="113" t="s">
        <v>580</v>
      </c>
      <c r="M378" s="150">
        <v>9520.7900000000009</v>
      </c>
      <c r="N378" s="113"/>
      <c r="O378" s="147">
        <v>1385.56</v>
      </c>
      <c r="P378" s="113" t="s">
        <v>580</v>
      </c>
      <c r="Q378" s="150">
        <v>2000</v>
      </c>
      <c r="R378" s="113"/>
      <c r="S378" s="150">
        <v>1341.2</v>
      </c>
      <c r="T378" s="113" t="s">
        <v>580</v>
      </c>
      <c r="U378" s="150">
        <v>3105.13</v>
      </c>
      <c r="V378" s="113"/>
      <c r="W378" s="150">
        <v>1904.62</v>
      </c>
      <c r="X378" s="150"/>
      <c r="Y378" s="149">
        <v>2901.91</v>
      </c>
      <c r="Z378" s="113"/>
      <c r="AA378" s="248">
        <v>1147.78</v>
      </c>
      <c r="AB378" s="113"/>
      <c r="AC378" s="191">
        <v>3000</v>
      </c>
      <c r="AD378" s="113"/>
      <c r="AE378" s="149">
        <v>1090.5</v>
      </c>
      <c r="AG378" s="149">
        <v>1500</v>
      </c>
    </row>
    <row r="379" spans="1:33" x14ac:dyDescent="0.3">
      <c r="A379" s="113" t="s">
        <v>1328</v>
      </c>
      <c r="B379" s="113"/>
      <c r="C379" s="113" t="s">
        <v>1113</v>
      </c>
      <c r="D379" s="113"/>
      <c r="E379" s="150"/>
      <c r="F379" s="113"/>
      <c r="G379" s="150"/>
      <c r="H379" s="113"/>
      <c r="I379" s="150"/>
      <c r="J379" s="113"/>
      <c r="K379" s="150"/>
      <c r="L379" s="113"/>
      <c r="M379" s="150"/>
      <c r="N379" s="113"/>
      <c r="O379" s="147"/>
      <c r="P379" s="113"/>
      <c r="Q379" s="150"/>
      <c r="R379" s="113"/>
      <c r="S379" s="150"/>
      <c r="T379" s="113"/>
      <c r="U379" s="150">
        <v>278.8</v>
      </c>
      <c r="V379" s="113"/>
      <c r="W379" s="150">
        <v>3053.85</v>
      </c>
      <c r="X379" s="150"/>
      <c r="Y379" s="149">
        <v>5107.75</v>
      </c>
      <c r="Z379" s="113"/>
      <c r="AA379" s="248">
        <v>3603.48</v>
      </c>
      <c r="AB379" s="113"/>
      <c r="AC379" s="191">
        <v>3500</v>
      </c>
      <c r="AD379" s="113"/>
      <c r="AE379" s="149">
        <v>2052.4</v>
      </c>
      <c r="AG379" s="149">
        <v>3500</v>
      </c>
    </row>
    <row r="380" spans="1:33" x14ac:dyDescent="0.3">
      <c r="A380" s="113" t="s">
        <v>1239</v>
      </c>
      <c r="B380" s="113"/>
      <c r="C380" s="113" t="s">
        <v>1191</v>
      </c>
      <c r="D380" s="113"/>
      <c r="E380" s="150"/>
      <c r="F380" s="113"/>
      <c r="G380" s="150"/>
      <c r="H380" s="113"/>
      <c r="I380" s="150"/>
      <c r="J380" s="113"/>
      <c r="K380" s="150"/>
      <c r="L380" s="113"/>
      <c r="M380" s="150"/>
      <c r="N380" s="113"/>
      <c r="O380" s="147"/>
      <c r="P380" s="113"/>
      <c r="Q380" s="150"/>
      <c r="R380" s="113"/>
      <c r="S380" s="150"/>
      <c r="T380" s="113"/>
      <c r="U380" s="150">
        <v>1759.02</v>
      </c>
      <c r="V380" s="113"/>
      <c r="W380" s="150">
        <v>1537.49</v>
      </c>
      <c r="X380" s="150"/>
      <c r="Y380" s="149"/>
      <c r="Z380" s="113"/>
      <c r="AA380" s="248">
        <v>2258.2800000000002</v>
      </c>
      <c r="AB380" s="113"/>
      <c r="AC380" s="191"/>
      <c r="AD380" s="113"/>
      <c r="AE380" s="149"/>
    </row>
    <row r="381" spans="1:33" x14ac:dyDescent="0.3">
      <c r="A381" s="113" t="s">
        <v>261</v>
      </c>
      <c r="B381" s="113"/>
      <c r="C381" s="113" t="s">
        <v>262</v>
      </c>
      <c r="D381" s="113"/>
      <c r="E381" s="150">
        <v>5434.66</v>
      </c>
      <c r="F381" s="113"/>
      <c r="G381" s="150">
        <v>10969.62</v>
      </c>
      <c r="H381" s="113"/>
      <c r="I381" s="150">
        <v>11761.38</v>
      </c>
      <c r="J381" s="113"/>
      <c r="K381" s="150">
        <v>17174.39</v>
      </c>
      <c r="L381" s="113" t="s">
        <v>584</v>
      </c>
      <c r="M381" s="150">
        <v>14647.59</v>
      </c>
      <c r="N381" s="113"/>
      <c r="O381" s="147">
        <v>7296.44</v>
      </c>
      <c r="P381" s="113" t="s">
        <v>584</v>
      </c>
      <c r="Q381" s="150">
        <v>10000</v>
      </c>
      <c r="R381" s="113"/>
      <c r="S381" s="150">
        <v>4607.43</v>
      </c>
      <c r="T381" s="113" t="s">
        <v>584</v>
      </c>
      <c r="U381" s="150">
        <v>7556.61</v>
      </c>
      <c r="V381" s="113"/>
      <c r="W381" s="150">
        <v>18722.75</v>
      </c>
      <c r="X381" s="150"/>
      <c r="Y381" s="149">
        <v>15991.53</v>
      </c>
      <c r="Z381" s="113"/>
      <c r="AA381" s="248">
        <v>22105.34</v>
      </c>
      <c r="AB381" s="113"/>
      <c r="AC381" s="191">
        <v>20000</v>
      </c>
      <c r="AD381" s="113"/>
      <c r="AE381" s="149">
        <v>13327.12</v>
      </c>
      <c r="AG381" s="149">
        <v>20000</v>
      </c>
    </row>
    <row r="382" spans="1:33" x14ac:dyDescent="0.3">
      <c r="A382" s="113" t="s">
        <v>263</v>
      </c>
      <c r="B382" s="113"/>
      <c r="C382" s="113" t="s">
        <v>264</v>
      </c>
      <c r="D382" s="113"/>
      <c r="E382" s="150">
        <v>0</v>
      </c>
      <c r="F382" s="113"/>
      <c r="G382" s="150">
        <v>211.85</v>
      </c>
      <c r="H382" s="113"/>
      <c r="I382" s="150">
        <v>1300.03</v>
      </c>
      <c r="J382" s="113"/>
      <c r="K382" s="150">
        <v>0</v>
      </c>
      <c r="L382" s="113"/>
      <c r="M382" s="150">
        <v>0</v>
      </c>
      <c r="N382" s="113"/>
      <c r="O382" s="147">
        <v>116.86</v>
      </c>
      <c r="P382" s="113" t="s">
        <v>584</v>
      </c>
      <c r="Q382" s="150">
        <v>200</v>
      </c>
      <c r="R382" s="113"/>
      <c r="S382" s="150">
        <v>0</v>
      </c>
      <c r="T382" s="113" t="s">
        <v>584</v>
      </c>
      <c r="U382" s="150">
        <v>0</v>
      </c>
      <c r="V382" s="113"/>
      <c r="W382" s="150">
        <v>0</v>
      </c>
      <c r="X382" s="150"/>
      <c r="Y382" s="149">
        <v>0</v>
      </c>
      <c r="Z382" s="113"/>
      <c r="AA382" s="248"/>
      <c r="AB382" s="113"/>
      <c r="AC382" s="191"/>
      <c r="AD382" s="113"/>
      <c r="AE382" s="149"/>
    </row>
    <row r="383" spans="1:33" x14ac:dyDescent="0.3">
      <c r="A383" s="113" t="s">
        <v>454</v>
      </c>
      <c r="B383" s="113"/>
      <c r="C383" s="113" t="s">
        <v>455</v>
      </c>
      <c r="D383" s="113"/>
      <c r="E383" s="150">
        <v>55</v>
      </c>
      <c r="F383" s="113"/>
      <c r="G383" s="150">
        <v>0</v>
      </c>
      <c r="H383" s="113"/>
      <c r="I383" s="150">
        <v>0</v>
      </c>
      <c r="J383" s="113"/>
      <c r="K383" s="150">
        <v>0</v>
      </c>
      <c r="L383" s="113"/>
      <c r="M383" s="150">
        <v>1614</v>
      </c>
      <c r="N383" s="113"/>
      <c r="O383" s="147">
        <v>0</v>
      </c>
      <c r="P383" s="113" t="s">
        <v>584</v>
      </c>
      <c r="Q383" s="150">
        <v>100</v>
      </c>
      <c r="R383" s="113"/>
      <c r="S383" s="150">
        <v>442.13</v>
      </c>
      <c r="T383" s="113" t="s">
        <v>584</v>
      </c>
      <c r="U383" s="150">
        <v>0</v>
      </c>
      <c r="V383" s="113"/>
      <c r="W383" s="150">
        <v>144.31</v>
      </c>
      <c r="X383" s="150"/>
      <c r="Y383" s="149">
        <v>24</v>
      </c>
      <c r="Z383" s="113"/>
      <c r="AA383" s="248">
        <v>70</v>
      </c>
      <c r="AB383" s="113"/>
      <c r="AC383" s="191">
        <v>100</v>
      </c>
      <c r="AD383" s="113"/>
      <c r="AE383" s="149">
        <v>0</v>
      </c>
    </row>
    <row r="384" spans="1:33" x14ac:dyDescent="0.3">
      <c r="A384" s="113" t="s">
        <v>265</v>
      </c>
      <c r="B384" s="113"/>
      <c r="C384" s="113" t="s">
        <v>266</v>
      </c>
      <c r="D384" s="113"/>
      <c r="E384" s="150">
        <v>15841.63</v>
      </c>
      <c r="F384" s="113"/>
      <c r="G384" s="150">
        <v>30233.33</v>
      </c>
      <c r="H384" s="113"/>
      <c r="I384" s="150">
        <v>40836.79</v>
      </c>
      <c r="J384" s="113"/>
      <c r="K384" s="153">
        <v>22770.41</v>
      </c>
      <c r="L384" s="113" t="s">
        <v>584</v>
      </c>
      <c r="M384" s="150">
        <v>21371.64</v>
      </c>
      <c r="N384" s="113"/>
      <c r="O384" s="147">
        <v>16849.77</v>
      </c>
      <c r="P384" s="113" t="s">
        <v>584</v>
      </c>
      <c r="Q384" s="150">
        <v>20000</v>
      </c>
      <c r="R384" s="113"/>
      <c r="S384" s="150">
        <v>6293.48</v>
      </c>
      <c r="T384" s="113" t="s">
        <v>584</v>
      </c>
      <c r="U384" s="150">
        <v>15410.93</v>
      </c>
      <c r="V384" s="113"/>
      <c r="W384" s="150">
        <v>8581.24</v>
      </c>
      <c r="X384" s="150"/>
      <c r="Y384" s="149">
        <v>14687.08</v>
      </c>
      <c r="Z384" s="113"/>
      <c r="AA384" s="248">
        <v>17856.330000000002</v>
      </c>
      <c r="AB384" s="113"/>
      <c r="AC384" s="191">
        <v>15000</v>
      </c>
      <c r="AD384" s="113"/>
      <c r="AE384" s="149">
        <v>19070.37</v>
      </c>
      <c r="AG384" s="149">
        <v>20000</v>
      </c>
    </row>
    <row r="385" spans="1:33" x14ac:dyDescent="0.3">
      <c r="A385" s="113" t="s">
        <v>267</v>
      </c>
      <c r="B385" s="113"/>
      <c r="C385" s="113" t="s">
        <v>268</v>
      </c>
      <c r="D385" s="113"/>
      <c r="E385" s="150">
        <v>41337.910000000003</v>
      </c>
      <c r="F385" s="113"/>
      <c r="G385" s="150">
        <v>45531.77</v>
      </c>
      <c r="H385" s="113"/>
      <c r="I385" s="150">
        <v>38614.61</v>
      </c>
      <c r="J385" s="113"/>
      <c r="K385" s="151">
        <v>26724.47</v>
      </c>
      <c r="L385" s="113" t="s">
        <v>584</v>
      </c>
      <c r="M385" s="150">
        <v>15930.56</v>
      </c>
      <c r="N385" s="113"/>
      <c r="O385" s="147">
        <v>16807.939999999999</v>
      </c>
      <c r="P385" s="113" t="s">
        <v>584</v>
      </c>
      <c r="Q385" s="150">
        <v>20000</v>
      </c>
      <c r="R385" s="113"/>
      <c r="S385" s="150">
        <v>22028.87</v>
      </c>
      <c r="T385" s="113" t="s">
        <v>584</v>
      </c>
      <c r="U385" s="167">
        <v>25755.23</v>
      </c>
      <c r="V385" s="113"/>
      <c r="W385" s="150">
        <v>18496.68</v>
      </c>
      <c r="X385" s="150"/>
      <c r="Y385" s="149">
        <v>16706.37</v>
      </c>
      <c r="Z385" s="113"/>
      <c r="AA385" s="248">
        <v>36677.61</v>
      </c>
      <c r="AB385" s="113"/>
      <c r="AC385" s="191">
        <v>30000</v>
      </c>
      <c r="AD385" s="113"/>
      <c r="AE385" s="149">
        <v>27027.63</v>
      </c>
      <c r="AG385" s="149">
        <v>35000</v>
      </c>
    </row>
    <row r="386" spans="1:33" x14ac:dyDescent="0.3">
      <c r="A386" s="113" t="s">
        <v>1502</v>
      </c>
      <c r="B386" s="113"/>
      <c r="C386" s="113" t="s">
        <v>1503</v>
      </c>
      <c r="D386" s="113"/>
      <c r="E386" s="150"/>
      <c r="F386" s="113"/>
      <c r="G386" s="150"/>
      <c r="H386" s="113"/>
      <c r="I386" s="150"/>
      <c r="J386" s="113"/>
      <c r="K386" s="151"/>
      <c r="L386" s="113"/>
      <c r="M386" s="150"/>
      <c r="N386" s="113"/>
      <c r="O386" s="147"/>
      <c r="P386" s="113"/>
      <c r="Q386" s="150"/>
      <c r="R386" s="113"/>
      <c r="S386" s="150"/>
      <c r="T386" s="113"/>
      <c r="U386" s="167"/>
      <c r="V386" s="113"/>
      <c r="W386" s="150"/>
      <c r="X386" s="150"/>
      <c r="Y386" s="149"/>
      <c r="Z386" s="113"/>
      <c r="AA386" s="248">
        <v>111.56</v>
      </c>
      <c r="AB386" s="113"/>
      <c r="AC386" s="191"/>
      <c r="AD386" s="113"/>
      <c r="AE386" s="149">
        <v>110</v>
      </c>
    </row>
    <row r="387" spans="1:33" x14ac:dyDescent="0.3">
      <c r="A387" s="113" t="s">
        <v>269</v>
      </c>
      <c r="B387" s="113"/>
      <c r="C387" s="113" t="s">
        <v>818</v>
      </c>
      <c r="D387" s="113"/>
      <c r="E387" s="150">
        <v>13220.51</v>
      </c>
      <c r="F387" s="113"/>
      <c r="G387" s="150">
        <v>2250</v>
      </c>
      <c r="H387" s="113"/>
      <c r="I387" s="150">
        <v>7654.94</v>
      </c>
      <c r="J387" s="113"/>
      <c r="K387" s="153">
        <v>14825.57</v>
      </c>
      <c r="L387" s="113" t="s">
        <v>580</v>
      </c>
      <c r="M387" s="150">
        <v>13108.33</v>
      </c>
      <c r="N387" s="113"/>
      <c r="O387" s="147">
        <v>16566.669999999998</v>
      </c>
      <c r="P387" s="113" t="s">
        <v>580</v>
      </c>
      <c r="Q387" s="150">
        <v>17500</v>
      </c>
      <c r="R387" s="113"/>
      <c r="S387" s="150">
        <v>16500</v>
      </c>
      <c r="T387" s="113" t="s">
        <v>580</v>
      </c>
      <c r="U387" s="150">
        <v>670</v>
      </c>
      <c r="V387" s="113"/>
      <c r="W387" s="150">
        <v>0</v>
      </c>
      <c r="X387" s="150"/>
      <c r="Y387" s="149">
        <v>1000</v>
      </c>
      <c r="Z387" s="113"/>
      <c r="AA387" s="248"/>
      <c r="AB387" s="113"/>
      <c r="AC387" s="191"/>
      <c r="AD387" s="113"/>
      <c r="AE387" s="149">
        <v>7428.59</v>
      </c>
    </row>
    <row r="388" spans="1:33" x14ac:dyDescent="0.3">
      <c r="A388" s="113" t="s">
        <v>1327</v>
      </c>
      <c r="B388" s="113"/>
      <c r="C388" s="113" t="s">
        <v>1070</v>
      </c>
      <c r="D388" s="113"/>
      <c r="E388" s="150"/>
      <c r="F388" s="113"/>
      <c r="G388" s="150"/>
      <c r="H388" s="113"/>
      <c r="I388" s="150"/>
      <c r="J388" s="113"/>
      <c r="K388" s="154"/>
      <c r="L388" s="113"/>
      <c r="M388" s="150"/>
      <c r="N388" s="113"/>
      <c r="O388" s="147"/>
      <c r="P388" s="113"/>
      <c r="Q388" s="150"/>
      <c r="R388" s="113"/>
      <c r="S388" s="150"/>
      <c r="T388" s="113"/>
      <c r="U388" s="150"/>
      <c r="V388" s="113"/>
      <c r="W388" s="150">
        <v>4750</v>
      </c>
      <c r="X388" s="150"/>
      <c r="Y388" s="149">
        <v>0</v>
      </c>
      <c r="Z388" s="113"/>
      <c r="AA388" s="248"/>
      <c r="AB388" s="113"/>
      <c r="AC388" s="191"/>
      <c r="AD388" s="113"/>
      <c r="AE388" s="149"/>
    </row>
    <row r="389" spans="1:33" x14ac:dyDescent="0.3">
      <c r="A389" s="113" t="s">
        <v>1576</v>
      </c>
      <c r="B389" s="113"/>
      <c r="C389" s="113" t="s">
        <v>1577</v>
      </c>
      <c r="D389" s="113"/>
      <c r="E389" s="150"/>
      <c r="F389" s="113"/>
      <c r="G389" s="150"/>
      <c r="H389" s="113"/>
      <c r="I389" s="150"/>
      <c r="J389" s="113"/>
      <c r="K389" s="154"/>
      <c r="L389" s="113"/>
      <c r="M389" s="150"/>
      <c r="N389" s="113"/>
      <c r="O389" s="147"/>
      <c r="P389" s="113"/>
      <c r="Q389" s="150"/>
      <c r="R389" s="113"/>
      <c r="S389" s="150"/>
      <c r="T389" s="113"/>
      <c r="U389" s="150"/>
      <c r="V389" s="113"/>
      <c r="W389" s="150"/>
      <c r="X389" s="150"/>
      <c r="Y389" s="149"/>
      <c r="Z389" s="113"/>
      <c r="AA389" s="248"/>
      <c r="AB389" s="113"/>
      <c r="AC389" s="191"/>
      <c r="AD389" s="113"/>
      <c r="AE389" s="149">
        <v>9000</v>
      </c>
    </row>
    <row r="390" spans="1:33" x14ac:dyDescent="0.3">
      <c r="A390" s="113" t="s">
        <v>1326</v>
      </c>
      <c r="B390" s="113"/>
      <c r="C390" s="113" t="s">
        <v>1145</v>
      </c>
      <c r="D390" s="113"/>
      <c r="E390" s="150"/>
      <c r="F390" s="113"/>
      <c r="G390" s="150"/>
      <c r="H390" s="113"/>
      <c r="I390" s="150"/>
      <c r="J390" s="113"/>
      <c r="K390" s="154"/>
      <c r="L390" s="113"/>
      <c r="M390" s="150"/>
      <c r="N390" s="113"/>
      <c r="O390" s="147"/>
      <c r="P390" s="113"/>
      <c r="Q390" s="150"/>
      <c r="R390" s="113"/>
      <c r="S390" s="150"/>
      <c r="T390" s="113"/>
      <c r="U390" s="150"/>
      <c r="V390" s="113"/>
      <c r="W390" s="150">
        <v>3921.6</v>
      </c>
      <c r="X390" s="150"/>
      <c r="Y390" s="149"/>
      <c r="Z390" s="113"/>
      <c r="AA390" s="248"/>
      <c r="AB390" s="113"/>
      <c r="AC390" s="191"/>
      <c r="AD390" s="113"/>
      <c r="AE390" s="149"/>
    </row>
    <row r="391" spans="1:33" x14ac:dyDescent="0.3">
      <c r="A391" s="113" t="s">
        <v>270</v>
      </c>
      <c r="B391" s="113"/>
      <c r="C391" s="113" t="s">
        <v>271</v>
      </c>
      <c r="D391" s="113"/>
      <c r="E391" s="150">
        <v>461.1</v>
      </c>
      <c r="F391" s="113"/>
      <c r="G391" s="150">
        <v>240</v>
      </c>
      <c r="H391" s="113"/>
      <c r="I391" s="150">
        <v>210</v>
      </c>
      <c r="J391" s="113"/>
      <c r="K391" s="150">
        <v>127.5</v>
      </c>
      <c r="L391" s="113" t="s">
        <v>580</v>
      </c>
      <c r="M391" s="150">
        <v>338.25</v>
      </c>
      <c r="N391" s="113"/>
      <c r="O391" s="147">
        <v>15</v>
      </c>
      <c r="P391" s="113" t="s">
        <v>580</v>
      </c>
      <c r="Q391" s="150">
        <v>500</v>
      </c>
      <c r="R391" s="113"/>
      <c r="S391" s="150">
        <v>85</v>
      </c>
      <c r="T391" s="113" t="s">
        <v>580</v>
      </c>
      <c r="U391" s="150">
        <v>2909.5</v>
      </c>
      <c r="V391" s="113"/>
      <c r="W391" s="150">
        <v>447.8</v>
      </c>
      <c r="X391" s="150"/>
      <c r="Y391" s="149">
        <v>132</v>
      </c>
      <c r="Z391" s="113"/>
      <c r="AA391" s="248">
        <v>44</v>
      </c>
      <c r="AB391" s="113"/>
      <c r="AC391" s="191"/>
      <c r="AD391" s="113"/>
      <c r="AE391" s="149">
        <v>147</v>
      </c>
    </row>
    <row r="392" spans="1:33" x14ac:dyDescent="0.3">
      <c r="A392" s="113" t="s">
        <v>272</v>
      </c>
      <c r="B392" s="113"/>
      <c r="C392" s="113" t="s">
        <v>273</v>
      </c>
      <c r="D392" s="113"/>
      <c r="E392" s="150">
        <v>3376.12</v>
      </c>
      <c r="F392" s="113"/>
      <c r="G392" s="150">
        <v>542.75</v>
      </c>
      <c r="H392" s="113"/>
      <c r="I392" s="150">
        <v>3537.24</v>
      </c>
      <c r="J392" s="113"/>
      <c r="K392" s="150">
        <v>5176.83</v>
      </c>
      <c r="L392" s="113" t="s">
        <v>580</v>
      </c>
      <c r="M392" s="150">
        <v>4633.57</v>
      </c>
      <c r="N392" s="113"/>
      <c r="O392" s="147">
        <v>5262.49</v>
      </c>
      <c r="P392" s="113" t="s">
        <v>580</v>
      </c>
      <c r="Q392" s="150">
        <v>9000</v>
      </c>
      <c r="R392" s="113"/>
      <c r="S392" s="150">
        <v>6856.16</v>
      </c>
      <c r="T392" s="113" t="s">
        <v>580</v>
      </c>
      <c r="U392" s="150">
        <v>3685.39</v>
      </c>
      <c r="V392" s="113"/>
      <c r="W392" s="150">
        <v>0</v>
      </c>
      <c r="X392" s="150"/>
      <c r="Y392" s="149">
        <v>181.43</v>
      </c>
      <c r="Z392" s="113"/>
      <c r="AA392" s="248"/>
      <c r="AB392" s="113"/>
      <c r="AC392" s="191"/>
      <c r="AD392" s="113"/>
      <c r="AE392" s="149">
        <v>1697.4</v>
      </c>
      <c r="AG392" s="149">
        <v>2000</v>
      </c>
    </row>
    <row r="393" spans="1:33" x14ac:dyDescent="0.3">
      <c r="A393" s="113" t="s">
        <v>1325</v>
      </c>
      <c r="B393" s="113"/>
      <c r="C393" s="113" t="s">
        <v>1071</v>
      </c>
      <c r="D393" s="113"/>
      <c r="E393" s="150"/>
      <c r="F393" s="113"/>
      <c r="G393" s="150"/>
      <c r="H393" s="113"/>
      <c r="I393" s="150"/>
      <c r="J393" s="113"/>
      <c r="K393" s="150"/>
      <c r="L393" s="113"/>
      <c r="M393" s="150"/>
      <c r="N393" s="113"/>
      <c r="O393" s="147"/>
      <c r="P393" s="113"/>
      <c r="Q393" s="150"/>
      <c r="R393" s="113"/>
      <c r="S393" s="150"/>
      <c r="T393" s="113"/>
      <c r="U393" s="150"/>
      <c r="V393" s="113"/>
      <c r="W393" s="150">
        <v>1111.1199999999999</v>
      </c>
      <c r="X393" s="150"/>
      <c r="Y393" s="149">
        <v>30.05</v>
      </c>
      <c r="Z393" s="113"/>
      <c r="AA393" s="248"/>
      <c r="AB393" s="113"/>
      <c r="AC393" s="191"/>
      <c r="AD393" s="113"/>
      <c r="AE393" s="149"/>
    </row>
    <row r="394" spans="1:33" x14ac:dyDescent="0.3">
      <c r="A394" s="113" t="s">
        <v>1578</v>
      </c>
      <c r="B394" s="113"/>
      <c r="C394" s="113" t="s">
        <v>1579</v>
      </c>
      <c r="D394" s="113"/>
      <c r="E394" s="150"/>
      <c r="F394" s="113"/>
      <c r="G394" s="150"/>
      <c r="H394" s="113"/>
      <c r="I394" s="150"/>
      <c r="J394" s="113"/>
      <c r="K394" s="150"/>
      <c r="L394" s="113"/>
      <c r="M394" s="150"/>
      <c r="N394" s="113"/>
      <c r="O394" s="147"/>
      <c r="P394" s="113"/>
      <c r="Q394" s="150"/>
      <c r="R394" s="113"/>
      <c r="S394" s="150"/>
      <c r="T394" s="113"/>
      <c r="U394" s="150"/>
      <c r="V394" s="113"/>
      <c r="W394" s="150"/>
      <c r="X394" s="150"/>
      <c r="Y394" s="149"/>
      <c r="Z394" s="113"/>
      <c r="AA394" s="248"/>
      <c r="AB394" s="113"/>
      <c r="AC394" s="191"/>
      <c r="AD394" s="113"/>
      <c r="AE394" s="149">
        <v>2183.21</v>
      </c>
    </row>
    <row r="395" spans="1:33" x14ac:dyDescent="0.3">
      <c r="A395" s="113" t="s">
        <v>1324</v>
      </c>
      <c r="B395" s="113"/>
      <c r="C395" s="113" t="s">
        <v>1146</v>
      </c>
      <c r="D395" s="113"/>
      <c r="E395" s="150"/>
      <c r="F395" s="113"/>
      <c r="G395" s="150"/>
      <c r="H395" s="113"/>
      <c r="I395" s="150"/>
      <c r="J395" s="113"/>
      <c r="K395" s="150"/>
      <c r="L395" s="113"/>
      <c r="M395" s="150"/>
      <c r="N395" s="113"/>
      <c r="O395" s="147"/>
      <c r="P395" s="113"/>
      <c r="Q395" s="150"/>
      <c r="R395" s="113"/>
      <c r="S395" s="150"/>
      <c r="T395" s="113"/>
      <c r="U395" s="150"/>
      <c r="V395" s="113"/>
      <c r="W395" s="150">
        <v>927.52</v>
      </c>
      <c r="X395" s="150"/>
      <c r="Y395" s="149">
        <v>35.68</v>
      </c>
      <c r="Z395" s="113"/>
      <c r="AA395" s="248"/>
      <c r="AB395" s="113"/>
      <c r="AC395" s="191"/>
      <c r="AD395" s="113"/>
      <c r="AE395" s="149"/>
    </row>
    <row r="396" spans="1:33" x14ac:dyDescent="0.3">
      <c r="A396" s="113" t="s">
        <v>274</v>
      </c>
      <c r="B396" s="113"/>
      <c r="C396" s="113" t="s">
        <v>273</v>
      </c>
      <c r="D396" s="113"/>
      <c r="E396" s="150">
        <v>117.34</v>
      </c>
      <c r="F396" s="113"/>
      <c r="G396" s="150">
        <v>52.37</v>
      </c>
      <c r="H396" s="113"/>
      <c r="I396" s="150">
        <v>49.13</v>
      </c>
      <c r="J396" s="113"/>
      <c r="K396" s="150">
        <v>33.75</v>
      </c>
      <c r="L396" s="113" t="s">
        <v>580</v>
      </c>
      <c r="M396" s="150">
        <v>95.55</v>
      </c>
      <c r="N396" s="113"/>
      <c r="O396" s="147">
        <v>3.95</v>
      </c>
      <c r="P396" s="113" t="s">
        <v>580</v>
      </c>
      <c r="Q396" s="150">
        <v>150</v>
      </c>
      <c r="R396" s="113"/>
      <c r="S396" s="150">
        <v>23.3</v>
      </c>
      <c r="T396" s="113" t="s">
        <v>580</v>
      </c>
      <c r="U396" s="150">
        <v>0</v>
      </c>
      <c r="V396" s="113"/>
      <c r="W396" s="150">
        <v>102.84</v>
      </c>
      <c r="X396" s="150"/>
      <c r="Y396" s="149">
        <v>223.19</v>
      </c>
      <c r="Z396" s="113"/>
      <c r="AA396" s="248">
        <v>10.27</v>
      </c>
      <c r="AB396" s="113"/>
      <c r="AC396" s="191"/>
      <c r="AD396" s="113"/>
      <c r="AE396" s="149">
        <v>33.51</v>
      </c>
    </row>
    <row r="397" spans="1:33" x14ac:dyDescent="0.3">
      <c r="A397" s="113" t="s">
        <v>275</v>
      </c>
      <c r="B397" s="113"/>
      <c r="C397" s="113" t="s">
        <v>276</v>
      </c>
      <c r="D397" s="113"/>
      <c r="E397" s="150">
        <v>0</v>
      </c>
      <c r="F397" s="113"/>
      <c r="G397" s="150">
        <v>550</v>
      </c>
      <c r="H397" s="113"/>
      <c r="I397" s="150">
        <v>0</v>
      </c>
      <c r="J397" s="113"/>
      <c r="K397" s="150">
        <v>0</v>
      </c>
      <c r="L397" s="113"/>
      <c r="M397" s="150">
        <v>0</v>
      </c>
      <c r="N397" s="113"/>
      <c r="O397" s="147">
        <v>0</v>
      </c>
      <c r="P397" s="113"/>
      <c r="Q397" s="150">
        <v>0</v>
      </c>
      <c r="R397" s="113"/>
      <c r="S397" s="150">
        <v>0</v>
      </c>
      <c r="T397" s="113"/>
      <c r="U397" s="150">
        <v>0</v>
      </c>
      <c r="V397" s="113"/>
      <c r="W397" s="150">
        <v>0</v>
      </c>
      <c r="X397" s="150"/>
      <c r="Y397" s="149">
        <v>0</v>
      </c>
      <c r="Z397" s="113"/>
      <c r="AA397" s="248"/>
      <c r="AB397" s="113"/>
      <c r="AC397" s="191"/>
      <c r="AD397" s="113"/>
      <c r="AE397" s="149"/>
    </row>
    <row r="398" spans="1:33" x14ac:dyDescent="0.3">
      <c r="A398" s="113" t="s">
        <v>277</v>
      </c>
      <c r="B398" s="113"/>
      <c r="C398" s="113" t="s">
        <v>278</v>
      </c>
      <c r="D398" s="113"/>
      <c r="E398" s="150">
        <v>47.5</v>
      </c>
      <c r="F398" s="113"/>
      <c r="G398" s="150">
        <v>885.8</v>
      </c>
      <c r="H398" s="113"/>
      <c r="I398" s="150">
        <v>0</v>
      </c>
      <c r="J398" s="113"/>
      <c r="K398" s="150">
        <v>0</v>
      </c>
      <c r="L398" s="113"/>
      <c r="M398" s="150">
        <v>0</v>
      </c>
      <c r="N398" s="113"/>
      <c r="O398" s="147">
        <v>0</v>
      </c>
      <c r="P398" s="113"/>
      <c r="Q398" s="150">
        <v>0</v>
      </c>
      <c r="R398" s="113"/>
      <c r="S398" s="150">
        <v>0</v>
      </c>
      <c r="T398" s="113"/>
      <c r="U398" s="150">
        <v>0</v>
      </c>
      <c r="V398" s="113"/>
      <c r="W398" s="150">
        <v>0</v>
      </c>
      <c r="X398" s="150"/>
      <c r="Y398" s="149">
        <v>20</v>
      </c>
      <c r="Z398" s="113"/>
      <c r="AA398" s="248"/>
      <c r="AB398" s="113"/>
      <c r="AC398" s="191"/>
      <c r="AD398" s="113"/>
      <c r="AE398" s="149"/>
    </row>
    <row r="399" spans="1:33" x14ac:dyDescent="0.3">
      <c r="A399" s="113" t="s">
        <v>279</v>
      </c>
      <c r="B399" s="113"/>
      <c r="C399" s="113" t="s">
        <v>1390</v>
      </c>
      <c r="D399" s="113"/>
      <c r="E399" s="150">
        <v>16288.1</v>
      </c>
      <c r="F399" s="113"/>
      <c r="G399" s="150">
        <v>14403.35</v>
      </c>
      <c r="H399" s="113"/>
      <c r="I399" s="150">
        <v>21673.4</v>
      </c>
      <c r="J399" s="113"/>
      <c r="K399" s="150">
        <v>19228.849999999999</v>
      </c>
      <c r="L399" s="113" t="s">
        <v>582</v>
      </c>
      <c r="M399" s="150">
        <v>23452.35</v>
      </c>
      <c r="N399" s="113"/>
      <c r="O399" s="147">
        <v>17934.3</v>
      </c>
      <c r="P399" s="113" t="s">
        <v>582</v>
      </c>
      <c r="Q399" s="150">
        <v>20000</v>
      </c>
      <c r="R399" s="113"/>
      <c r="S399" s="150">
        <v>17348.75</v>
      </c>
      <c r="T399" s="113" t="s">
        <v>582</v>
      </c>
      <c r="U399" s="167">
        <v>38989.1</v>
      </c>
      <c r="V399" s="113"/>
      <c r="W399" s="150">
        <v>17103.419999999998</v>
      </c>
      <c r="X399" s="150"/>
      <c r="Y399" s="149">
        <v>8941.07</v>
      </c>
      <c r="Z399" s="113"/>
      <c r="AA399" s="248">
        <v>22295.94</v>
      </c>
      <c r="AB399" s="113"/>
      <c r="AC399" s="191">
        <v>25000</v>
      </c>
      <c r="AD399" s="113"/>
      <c r="AE399" s="149">
        <v>14136.98</v>
      </c>
      <c r="AG399" s="149">
        <v>25000</v>
      </c>
    </row>
    <row r="400" spans="1:33" x14ac:dyDescent="0.3">
      <c r="A400" s="113" t="s">
        <v>1504</v>
      </c>
      <c r="B400" s="113"/>
      <c r="C400" s="113" t="s">
        <v>1391</v>
      </c>
      <c r="D400" s="113"/>
      <c r="E400" s="150"/>
      <c r="F400" s="113"/>
      <c r="G400" s="150"/>
      <c r="H400" s="113"/>
      <c r="I400" s="150"/>
      <c r="J400" s="113"/>
      <c r="K400" s="150"/>
      <c r="L400" s="113"/>
      <c r="M400" s="150"/>
      <c r="N400" s="113"/>
      <c r="O400" s="147"/>
      <c r="P400" s="113"/>
      <c r="Q400" s="150"/>
      <c r="R400" s="113"/>
      <c r="S400" s="150"/>
      <c r="T400" s="113"/>
      <c r="U400" s="167"/>
      <c r="V400" s="113"/>
      <c r="W400" s="150"/>
      <c r="X400" s="150"/>
      <c r="Y400" s="149">
        <v>1000</v>
      </c>
      <c r="Z400" s="113"/>
      <c r="AA400" s="248">
        <v>600</v>
      </c>
      <c r="AB400" s="113"/>
      <c r="AC400" s="191"/>
      <c r="AD400" s="113"/>
      <c r="AE400" s="149"/>
    </row>
    <row r="401" spans="1:33" x14ac:dyDescent="0.3">
      <c r="A401" s="113" t="s">
        <v>280</v>
      </c>
      <c r="B401" s="113"/>
      <c r="C401" s="113" t="s">
        <v>281</v>
      </c>
      <c r="D401" s="113"/>
      <c r="E401" s="150">
        <v>185</v>
      </c>
      <c r="F401" s="113"/>
      <c r="G401" s="150">
        <v>150</v>
      </c>
      <c r="H401" s="113"/>
      <c r="I401" s="150">
        <v>0</v>
      </c>
      <c r="J401" s="113"/>
      <c r="K401" s="150">
        <v>0</v>
      </c>
      <c r="L401" s="113"/>
      <c r="M401" s="150">
        <v>0</v>
      </c>
      <c r="N401" s="113"/>
      <c r="O401" s="147">
        <v>305</v>
      </c>
      <c r="P401" s="113"/>
      <c r="Q401" s="150">
        <v>500</v>
      </c>
      <c r="R401" s="113"/>
      <c r="S401" s="150">
        <v>0</v>
      </c>
      <c r="T401" s="113"/>
      <c r="U401" s="150">
        <v>0</v>
      </c>
      <c r="V401" s="113"/>
      <c r="W401" s="150">
        <v>0</v>
      </c>
      <c r="X401" s="150"/>
      <c r="Y401" s="149">
        <v>0</v>
      </c>
      <c r="Z401" s="113"/>
      <c r="AA401" s="248">
        <v>1655.06</v>
      </c>
      <c r="AB401" s="113"/>
      <c r="AC401" s="191">
        <v>1000</v>
      </c>
      <c r="AD401" s="113"/>
      <c r="AE401" s="149">
        <v>2535</v>
      </c>
      <c r="AG401" s="149">
        <v>1500</v>
      </c>
    </row>
    <row r="402" spans="1:33" x14ac:dyDescent="0.3">
      <c r="A402" s="113" t="s">
        <v>282</v>
      </c>
      <c r="B402" s="113"/>
      <c r="C402" s="113" t="s">
        <v>283</v>
      </c>
      <c r="D402" s="113"/>
      <c r="E402" s="150">
        <v>2409.89</v>
      </c>
      <c r="F402" s="113"/>
      <c r="G402" s="150">
        <v>5675.85</v>
      </c>
      <c r="H402" s="113"/>
      <c r="I402" s="150">
        <v>3773.77</v>
      </c>
      <c r="J402" s="113"/>
      <c r="K402" s="150">
        <v>3312.49</v>
      </c>
      <c r="L402" s="113" t="s">
        <v>581</v>
      </c>
      <c r="M402" s="150">
        <v>1512.97</v>
      </c>
      <c r="N402" s="113"/>
      <c r="O402" s="147">
        <v>764.36</v>
      </c>
      <c r="P402" s="113" t="s">
        <v>581</v>
      </c>
      <c r="Q402" s="150">
        <v>1000</v>
      </c>
      <c r="R402" s="113"/>
      <c r="S402" s="150">
        <v>8358.99</v>
      </c>
      <c r="T402" s="113" t="s">
        <v>581</v>
      </c>
      <c r="U402" s="150">
        <v>302.95999999999998</v>
      </c>
      <c r="V402" s="113"/>
      <c r="W402" s="150">
        <v>509.32</v>
      </c>
      <c r="X402" s="150"/>
      <c r="Y402" s="149">
        <v>91.25</v>
      </c>
      <c r="Z402" s="113"/>
      <c r="AA402" s="248">
        <v>0</v>
      </c>
      <c r="AB402" s="113"/>
      <c r="AC402" s="191"/>
      <c r="AD402" s="113"/>
      <c r="AE402" s="149">
        <v>474.49</v>
      </c>
    </row>
    <row r="403" spans="1:33" x14ac:dyDescent="0.3">
      <c r="A403" s="113" t="s">
        <v>282</v>
      </c>
      <c r="B403" s="113"/>
      <c r="C403" s="113" t="s">
        <v>1392</v>
      </c>
      <c r="D403" s="113"/>
      <c r="E403" s="150"/>
      <c r="F403" s="113"/>
      <c r="G403" s="150"/>
      <c r="H403" s="113"/>
      <c r="I403" s="150"/>
      <c r="J403" s="113"/>
      <c r="K403" s="150"/>
      <c r="L403" s="113"/>
      <c r="M403" s="150"/>
      <c r="N403" s="113"/>
      <c r="O403" s="147"/>
      <c r="P403" s="113"/>
      <c r="Q403" s="150"/>
      <c r="R403" s="113"/>
      <c r="S403" s="150"/>
      <c r="T403" s="113"/>
      <c r="U403" s="150"/>
      <c r="V403" s="113"/>
      <c r="W403" s="150"/>
      <c r="X403" s="150"/>
      <c r="Y403" s="149">
        <v>1980.84</v>
      </c>
      <c r="Z403" s="113"/>
      <c r="AA403" s="248"/>
      <c r="AB403" s="113"/>
      <c r="AC403" s="191"/>
      <c r="AD403" s="113"/>
      <c r="AE403" s="149"/>
    </row>
    <row r="404" spans="1:33" x14ac:dyDescent="0.3">
      <c r="A404" s="113" t="s">
        <v>1323</v>
      </c>
      <c r="B404" s="113"/>
      <c r="C404" s="113" t="s">
        <v>1072</v>
      </c>
      <c r="D404" s="113"/>
      <c r="E404" s="150"/>
      <c r="F404" s="113"/>
      <c r="G404" s="150"/>
      <c r="H404" s="113"/>
      <c r="I404" s="150"/>
      <c r="J404" s="113"/>
      <c r="K404" s="150"/>
      <c r="L404" s="113"/>
      <c r="M404" s="150"/>
      <c r="N404" s="113"/>
      <c r="O404" s="147"/>
      <c r="P404" s="113"/>
      <c r="Q404" s="150"/>
      <c r="R404" s="113"/>
      <c r="S404" s="150"/>
      <c r="T404" s="113"/>
      <c r="U404" s="150">
        <v>17174.8</v>
      </c>
      <c r="V404" s="113"/>
      <c r="W404" s="150">
        <v>15720.34</v>
      </c>
      <c r="X404" s="150"/>
      <c r="Y404" s="149">
        <v>2426.17</v>
      </c>
      <c r="Z404" s="113"/>
      <c r="AA404" s="248">
        <v>1331.07</v>
      </c>
      <c r="AB404" s="113"/>
      <c r="AC404" s="191">
        <v>3000</v>
      </c>
      <c r="AD404" s="113"/>
      <c r="AE404" s="149">
        <v>1791.53</v>
      </c>
    </row>
    <row r="405" spans="1:33" x14ac:dyDescent="0.3">
      <c r="A405" s="113" t="s">
        <v>284</v>
      </c>
      <c r="B405" s="113"/>
      <c r="C405" s="113" t="s">
        <v>285</v>
      </c>
      <c r="D405" s="113"/>
      <c r="E405" s="150">
        <v>25112</v>
      </c>
      <c r="F405" s="113"/>
      <c r="G405" s="150">
        <v>30100</v>
      </c>
      <c r="H405" s="113"/>
      <c r="I405" s="150">
        <v>31250</v>
      </c>
      <c r="J405" s="113"/>
      <c r="K405" s="150">
        <v>31550</v>
      </c>
      <c r="L405" s="113" t="s">
        <v>580</v>
      </c>
      <c r="M405" s="150">
        <v>34850</v>
      </c>
      <c r="N405" s="113"/>
      <c r="O405" s="147">
        <v>35150</v>
      </c>
      <c r="P405" s="113" t="s">
        <v>580</v>
      </c>
      <c r="Q405" s="150">
        <v>36250</v>
      </c>
      <c r="R405" s="113"/>
      <c r="S405" s="150">
        <v>36041</v>
      </c>
      <c r="T405" s="113" t="s">
        <v>580</v>
      </c>
      <c r="U405" s="150">
        <v>36372</v>
      </c>
      <c r="V405" s="113"/>
      <c r="W405" s="150">
        <v>37324</v>
      </c>
      <c r="X405" s="150"/>
      <c r="Y405" s="149">
        <v>39600</v>
      </c>
      <c r="Z405" s="113"/>
      <c r="AA405" s="248">
        <v>40400</v>
      </c>
      <c r="AB405" s="113"/>
      <c r="AC405" s="191">
        <v>42000</v>
      </c>
      <c r="AD405" s="113"/>
      <c r="AE405" s="149">
        <v>38525</v>
      </c>
      <c r="AG405" s="149">
        <v>33660</v>
      </c>
    </row>
    <row r="406" spans="1:33" x14ac:dyDescent="0.3">
      <c r="A406" s="113" t="s">
        <v>286</v>
      </c>
      <c r="B406" s="113"/>
      <c r="C406" s="113" t="s">
        <v>287</v>
      </c>
      <c r="D406" s="113"/>
      <c r="E406" s="150">
        <v>6488</v>
      </c>
      <c r="F406" s="113"/>
      <c r="G406" s="150">
        <v>6688</v>
      </c>
      <c r="H406" s="113"/>
      <c r="I406" s="150">
        <v>6944.45</v>
      </c>
      <c r="J406" s="113"/>
      <c r="K406" s="150">
        <v>7011.12</v>
      </c>
      <c r="L406" s="113" t="s">
        <v>580</v>
      </c>
      <c r="M406" s="150">
        <v>7744.45</v>
      </c>
      <c r="N406" s="113"/>
      <c r="O406" s="147">
        <v>7811.12</v>
      </c>
      <c r="P406" s="113" t="s">
        <v>580</v>
      </c>
      <c r="Q406" s="150">
        <v>7935</v>
      </c>
      <c r="R406" s="113"/>
      <c r="S406" s="150">
        <v>7933.34</v>
      </c>
      <c r="T406" s="113" t="s">
        <v>580</v>
      </c>
      <c r="U406" s="150">
        <v>8000</v>
      </c>
      <c r="V406" s="113"/>
      <c r="W406" s="150">
        <v>8266.67</v>
      </c>
      <c r="X406" s="150"/>
      <c r="Y406" s="149">
        <v>8800</v>
      </c>
      <c r="Z406" s="113"/>
      <c r="AA406" s="248">
        <v>8933.34</v>
      </c>
      <c r="AB406" s="113"/>
      <c r="AC406" s="191">
        <v>9000</v>
      </c>
      <c r="AD406" s="113"/>
      <c r="AE406" s="149">
        <v>10494.75</v>
      </c>
      <c r="AG406" s="149">
        <v>6732</v>
      </c>
    </row>
    <row r="407" spans="1:33" x14ac:dyDescent="0.3">
      <c r="A407" s="113" t="s">
        <v>288</v>
      </c>
      <c r="B407" s="113"/>
      <c r="C407" s="113" t="s">
        <v>289</v>
      </c>
      <c r="D407" s="113"/>
      <c r="E407" s="150">
        <v>656.5</v>
      </c>
      <c r="F407" s="113"/>
      <c r="G407" s="150">
        <v>712.5</v>
      </c>
      <c r="H407" s="113"/>
      <c r="I407" s="150">
        <v>1950</v>
      </c>
      <c r="J407" s="113"/>
      <c r="K407" s="150">
        <v>1162.5</v>
      </c>
      <c r="L407" s="113" t="s">
        <v>580</v>
      </c>
      <c r="M407" s="150">
        <v>1125</v>
      </c>
      <c r="N407" s="113"/>
      <c r="O407" s="147">
        <v>1987.5</v>
      </c>
      <c r="P407" s="113" t="s">
        <v>580</v>
      </c>
      <c r="Q407" s="150">
        <v>3500</v>
      </c>
      <c r="R407" s="113"/>
      <c r="S407" s="150">
        <v>3787.5</v>
      </c>
      <c r="T407" s="113" t="s">
        <v>580</v>
      </c>
      <c r="U407" s="150">
        <v>1320</v>
      </c>
      <c r="V407" s="113"/>
      <c r="W407" s="150">
        <v>1430</v>
      </c>
      <c r="X407" s="150"/>
      <c r="Y407" s="149">
        <v>1100</v>
      </c>
      <c r="Z407" s="113"/>
      <c r="AA407" s="248">
        <v>1980</v>
      </c>
      <c r="AB407" s="113"/>
      <c r="AC407" s="191">
        <v>2000</v>
      </c>
      <c r="AD407" s="113"/>
      <c r="AE407" s="149">
        <v>2750</v>
      </c>
    </row>
    <row r="408" spans="1:33" x14ac:dyDescent="0.3">
      <c r="A408" s="113" t="s">
        <v>290</v>
      </c>
      <c r="B408" s="113"/>
      <c r="C408" s="113" t="s">
        <v>291</v>
      </c>
      <c r="D408" s="113"/>
      <c r="E408" s="150">
        <v>0</v>
      </c>
      <c r="F408" s="113"/>
      <c r="G408" s="150">
        <v>67.08</v>
      </c>
      <c r="H408" s="113"/>
      <c r="I408" s="150">
        <v>327</v>
      </c>
      <c r="J408" s="113"/>
      <c r="K408" s="150">
        <v>0</v>
      </c>
      <c r="L408" s="113"/>
      <c r="M408" s="150">
        <v>1237.8399999999999</v>
      </c>
      <c r="N408" s="113"/>
      <c r="O408" s="147">
        <v>1576.4</v>
      </c>
      <c r="P408" s="113"/>
      <c r="Q408" s="150">
        <v>2000</v>
      </c>
      <c r="R408" s="113"/>
      <c r="S408" s="150">
        <v>1617.65</v>
      </c>
      <c r="T408" s="113"/>
      <c r="U408" s="150">
        <v>1206.21</v>
      </c>
      <c r="V408" s="113"/>
      <c r="W408" s="150">
        <v>0</v>
      </c>
      <c r="X408" s="150"/>
      <c r="Y408" s="149">
        <v>0</v>
      </c>
      <c r="Z408" s="113"/>
      <c r="AA408" s="248">
        <v>47.01</v>
      </c>
      <c r="AB408" s="113"/>
      <c r="AC408" s="191">
        <v>200</v>
      </c>
      <c r="AD408" s="113"/>
      <c r="AE408" s="149">
        <v>69.47</v>
      </c>
      <c r="AG408" s="149">
        <v>200</v>
      </c>
    </row>
    <row r="409" spans="1:33" x14ac:dyDescent="0.3">
      <c r="A409" s="113" t="s">
        <v>292</v>
      </c>
      <c r="B409" s="113"/>
      <c r="C409" s="113" t="s">
        <v>285</v>
      </c>
      <c r="D409" s="113"/>
      <c r="E409" s="150">
        <v>8143.8</v>
      </c>
      <c r="F409" s="113"/>
      <c r="G409" s="150">
        <v>10334.120000000001</v>
      </c>
      <c r="H409" s="113"/>
      <c r="I409" s="150">
        <v>11178.72</v>
      </c>
      <c r="J409" s="113"/>
      <c r="K409" s="150">
        <v>11743.79</v>
      </c>
      <c r="L409" s="113" t="s">
        <v>580</v>
      </c>
      <c r="M409" s="150">
        <v>11409.72</v>
      </c>
      <c r="N409" s="113"/>
      <c r="O409" s="147">
        <v>10523.45</v>
      </c>
      <c r="P409" s="113" t="s">
        <v>580</v>
      </c>
      <c r="Q409" s="150">
        <v>13000</v>
      </c>
      <c r="R409" s="113"/>
      <c r="S409" s="150">
        <v>11336.97</v>
      </c>
      <c r="T409" s="113" t="s">
        <v>580</v>
      </c>
      <c r="U409" s="150">
        <v>11687.03</v>
      </c>
      <c r="V409" s="113"/>
      <c r="W409" s="150">
        <v>9442.43</v>
      </c>
      <c r="X409" s="150"/>
      <c r="Y409" s="149">
        <v>9207.67</v>
      </c>
      <c r="Z409" s="113"/>
      <c r="AA409" s="248">
        <v>9404.9</v>
      </c>
      <c r="AB409" s="113"/>
      <c r="AC409" s="191">
        <v>8500</v>
      </c>
      <c r="AD409" s="113"/>
      <c r="AE409" s="149">
        <v>9027.2900000000009</v>
      </c>
      <c r="AG409" s="149">
        <v>9000</v>
      </c>
    </row>
    <row r="410" spans="1:33" x14ac:dyDescent="0.3">
      <c r="A410" s="113" t="s">
        <v>293</v>
      </c>
      <c r="B410" s="113"/>
      <c r="C410" s="113" t="s">
        <v>294</v>
      </c>
      <c r="D410" s="113"/>
      <c r="E410" s="150">
        <v>151.44</v>
      </c>
      <c r="F410" s="113"/>
      <c r="G410" s="150">
        <v>149.94</v>
      </c>
      <c r="H410" s="113"/>
      <c r="I410" s="150">
        <v>453.23</v>
      </c>
      <c r="J410" s="113"/>
      <c r="K410" s="150">
        <v>353.95</v>
      </c>
      <c r="L410" s="113" t="s">
        <v>580</v>
      </c>
      <c r="M410" s="150">
        <v>291.77</v>
      </c>
      <c r="N410" s="113"/>
      <c r="O410" s="147">
        <v>560.75</v>
      </c>
      <c r="P410" s="113" t="s">
        <v>580</v>
      </c>
      <c r="Q410" s="150">
        <v>1000</v>
      </c>
      <c r="R410" s="113"/>
      <c r="S410" s="150">
        <v>994.32</v>
      </c>
      <c r="T410" s="113" t="s">
        <v>580</v>
      </c>
      <c r="U410" s="150">
        <v>342.27</v>
      </c>
      <c r="V410" s="113"/>
      <c r="W410" s="150">
        <v>355.88</v>
      </c>
      <c r="X410" s="150"/>
      <c r="Y410" s="149">
        <v>272.95999999999998</v>
      </c>
      <c r="Z410" s="113"/>
      <c r="AA410" s="248">
        <v>529.23</v>
      </c>
      <c r="AB410" s="113"/>
      <c r="AC410" s="191">
        <v>500</v>
      </c>
      <c r="AD410" s="113"/>
      <c r="AE410" s="149">
        <v>679.15</v>
      </c>
      <c r="AG410" s="149">
        <v>750</v>
      </c>
    </row>
    <row r="411" spans="1:33" x14ac:dyDescent="0.3">
      <c r="A411" s="113" t="s">
        <v>295</v>
      </c>
      <c r="B411" s="113"/>
      <c r="C411" s="113" t="s">
        <v>294</v>
      </c>
      <c r="D411" s="113"/>
      <c r="E411" s="150">
        <v>2104.09</v>
      </c>
      <c r="F411" s="113"/>
      <c r="G411" s="150">
        <v>2296.11</v>
      </c>
      <c r="H411" s="113"/>
      <c r="I411" s="150">
        <v>2484.21</v>
      </c>
      <c r="J411" s="113"/>
      <c r="K411" s="150">
        <v>2609.7199999999998</v>
      </c>
      <c r="L411" s="113" t="s">
        <v>580</v>
      </c>
      <c r="M411" s="150">
        <v>2773.05</v>
      </c>
      <c r="N411" s="113"/>
      <c r="O411" s="147">
        <v>2338.46</v>
      </c>
      <c r="P411" s="113" t="s">
        <v>580</v>
      </c>
      <c r="Q411" s="150">
        <v>3500</v>
      </c>
      <c r="R411" s="113"/>
      <c r="S411" s="150">
        <v>2519.36</v>
      </c>
      <c r="T411" s="113" t="s">
        <v>580</v>
      </c>
      <c r="U411" s="150">
        <v>2596.9899999999998</v>
      </c>
      <c r="V411" s="113"/>
      <c r="W411" s="150">
        <v>2098.34</v>
      </c>
      <c r="X411" s="150"/>
      <c r="Y411" s="149">
        <v>2046.2</v>
      </c>
      <c r="Z411" s="113"/>
      <c r="AA411" s="248">
        <v>2089.9899999999998</v>
      </c>
      <c r="AB411" s="113"/>
      <c r="AC411" s="191">
        <v>2500</v>
      </c>
      <c r="AD411" s="113"/>
      <c r="AE411" s="149">
        <v>2006.15</v>
      </c>
      <c r="AG411" s="149">
        <v>3000</v>
      </c>
    </row>
    <row r="412" spans="1:33" x14ac:dyDescent="0.3">
      <c r="A412" s="113" t="s">
        <v>1322</v>
      </c>
      <c r="B412" s="113"/>
      <c r="C412" s="113" t="s">
        <v>1096</v>
      </c>
      <c r="D412" s="113"/>
      <c r="E412" s="150"/>
      <c r="F412" s="113"/>
      <c r="G412" s="150"/>
      <c r="H412" s="113"/>
      <c r="I412" s="150"/>
      <c r="J412" s="113"/>
      <c r="K412" s="150"/>
      <c r="L412" s="113"/>
      <c r="M412" s="150"/>
      <c r="N412" s="113"/>
      <c r="O412" s="147"/>
      <c r="P412" s="113"/>
      <c r="Q412" s="150"/>
      <c r="R412" s="113"/>
      <c r="S412" s="150"/>
      <c r="T412" s="113"/>
      <c r="U412" s="150"/>
      <c r="V412" s="113"/>
      <c r="W412" s="150">
        <v>4443.41</v>
      </c>
      <c r="X412" s="150"/>
      <c r="Y412" s="149">
        <v>6112.32</v>
      </c>
      <c r="Z412" s="113"/>
      <c r="AA412" s="248">
        <v>6798.72</v>
      </c>
      <c r="AB412" s="113"/>
      <c r="AC412" s="191">
        <v>7000</v>
      </c>
      <c r="AD412" s="113"/>
      <c r="AE412" s="149">
        <v>6232.16</v>
      </c>
      <c r="AG412" s="149">
        <v>7500</v>
      </c>
    </row>
    <row r="413" spans="1:33" x14ac:dyDescent="0.3">
      <c r="A413" s="113" t="s">
        <v>644</v>
      </c>
      <c r="B413" s="113"/>
      <c r="C413" s="113" t="s">
        <v>645</v>
      </c>
      <c r="D413" s="113"/>
      <c r="E413" s="150"/>
      <c r="F413" s="113"/>
      <c r="G413" s="150"/>
      <c r="H413" s="113"/>
      <c r="I413" s="150"/>
      <c r="J413" s="113"/>
      <c r="K413" s="150"/>
      <c r="L413" s="113"/>
      <c r="M413" s="150"/>
      <c r="N413" s="113"/>
      <c r="O413" s="147">
        <v>1152.33</v>
      </c>
      <c r="P413" s="113" t="s">
        <v>581</v>
      </c>
      <c r="Q413" s="150">
        <v>1500</v>
      </c>
      <c r="R413" s="113"/>
      <c r="S413" s="150">
        <v>108.59</v>
      </c>
      <c r="T413" s="113" t="s">
        <v>581</v>
      </c>
      <c r="U413" s="150">
        <v>451.78</v>
      </c>
      <c r="V413" s="113"/>
      <c r="W413" s="150">
        <v>0</v>
      </c>
      <c r="X413" s="150"/>
      <c r="Y413" s="149">
        <v>400</v>
      </c>
      <c r="Z413" s="113"/>
      <c r="AA413" s="248">
        <v>293.74</v>
      </c>
      <c r="AB413" s="113"/>
      <c r="AC413" s="191">
        <v>200</v>
      </c>
      <c r="AD413" s="113"/>
      <c r="AE413" s="149">
        <v>295.75</v>
      </c>
      <c r="AG413" s="149">
        <v>500</v>
      </c>
    </row>
    <row r="414" spans="1:33" x14ac:dyDescent="0.3">
      <c r="A414" s="113" t="s">
        <v>296</v>
      </c>
      <c r="B414" s="113"/>
      <c r="C414" s="113" t="s">
        <v>297</v>
      </c>
      <c r="D414" s="113"/>
      <c r="E414" s="150">
        <v>777.67</v>
      </c>
      <c r="F414" s="113"/>
      <c r="G414" s="150">
        <v>1062.5</v>
      </c>
      <c r="H414" s="113"/>
      <c r="I414" s="150">
        <v>1582.54</v>
      </c>
      <c r="J414" s="113"/>
      <c r="K414" s="150">
        <v>1486.4</v>
      </c>
      <c r="L414" s="113" t="s">
        <v>582</v>
      </c>
      <c r="M414" s="150">
        <v>1707</v>
      </c>
      <c r="N414" s="113"/>
      <c r="O414" s="147">
        <v>3972.7</v>
      </c>
      <c r="P414" s="113" t="s">
        <v>582</v>
      </c>
      <c r="Q414" s="150">
        <v>5500</v>
      </c>
      <c r="R414" s="113"/>
      <c r="S414" s="150">
        <v>-203.9</v>
      </c>
      <c r="T414" s="113" t="s">
        <v>582</v>
      </c>
      <c r="U414" s="150">
        <v>5128.92</v>
      </c>
      <c r="V414" s="113"/>
      <c r="W414" s="150">
        <v>5058.1400000000003</v>
      </c>
      <c r="X414" s="150"/>
      <c r="Y414" s="149">
        <v>2220</v>
      </c>
      <c r="Z414" s="113"/>
      <c r="AA414" s="248">
        <v>8381.99</v>
      </c>
      <c r="AB414" s="113"/>
      <c r="AC414" s="191">
        <v>12500</v>
      </c>
      <c r="AD414" s="113"/>
      <c r="AE414" s="149">
        <v>10790.76</v>
      </c>
      <c r="AG414" s="149">
        <v>12500</v>
      </c>
    </row>
    <row r="415" spans="1:33" x14ac:dyDescent="0.3">
      <c r="A415" s="113" t="s">
        <v>298</v>
      </c>
      <c r="B415" s="113"/>
      <c r="C415" s="113" t="s">
        <v>299</v>
      </c>
      <c r="D415" s="113"/>
      <c r="E415" s="150">
        <v>1745.95</v>
      </c>
      <c r="F415" s="113"/>
      <c r="G415" s="150">
        <v>1714.57</v>
      </c>
      <c r="H415" s="113"/>
      <c r="I415" s="150">
        <v>183</v>
      </c>
      <c r="J415" s="113"/>
      <c r="K415" s="150">
        <v>1708</v>
      </c>
      <c r="L415" s="113"/>
      <c r="M415" s="150">
        <v>2208.44</v>
      </c>
      <c r="N415" s="113"/>
      <c r="O415" s="147">
        <v>2170.4899999999998</v>
      </c>
      <c r="P415" s="113" t="s">
        <v>582</v>
      </c>
      <c r="Q415" s="150">
        <v>2500</v>
      </c>
      <c r="R415" s="113"/>
      <c r="S415" s="150">
        <v>1871.5</v>
      </c>
      <c r="T415" s="113" t="s">
        <v>582</v>
      </c>
      <c r="U415" s="150">
        <v>2089.94</v>
      </c>
      <c r="V415" s="113"/>
      <c r="W415" s="150">
        <v>184.99</v>
      </c>
      <c r="X415" s="150"/>
      <c r="Y415" s="149">
        <v>200</v>
      </c>
      <c r="Z415" s="113"/>
      <c r="AA415" s="248"/>
      <c r="AB415" s="113"/>
      <c r="AC415" s="191"/>
      <c r="AD415" s="113"/>
      <c r="AE415" s="149"/>
    </row>
    <row r="416" spans="1:33" x14ac:dyDescent="0.3">
      <c r="A416" s="113" t="s">
        <v>300</v>
      </c>
      <c r="B416" s="113"/>
      <c r="C416" s="113" t="s">
        <v>301</v>
      </c>
      <c r="D416" s="113"/>
      <c r="E416" s="150">
        <v>6741.81</v>
      </c>
      <c r="F416" s="113"/>
      <c r="G416" s="150">
        <v>8284.84</v>
      </c>
      <c r="H416" s="113"/>
      <c r="I416" s="150">
        <v>8585.9</v>
      </c>
      <c r="J416" s="113"/>
      <c r="K416" s="153">
        <v>3022.67</v>
      </c>
      <c r="L416" s="113" t="s">
        <v>581</v>
      </c>
      <c r="M416" s="150">
        <v>3718.12</v>
      </c>
      <c r="N416" s="113"/>
      <c r="O416" s="147">
        <v>5375.65</v>
      </c>
      <c r="P416" s="113" t="s">
        <v>581</v>
      </c>
      <c r="Q416" s="150">
        <v>6500</v>
      </c>
      <c r="R416" s="113"/>
      <c r="S416" s="150">
        <v>3216.68</v>
      </c>
      <c r="T416" s="113" t="s">
        <v>581</v>
      </c>
      <c r="U416" s="150">
        <v>5650.76</v>
      </c>
      <c r="V416" s="113"/>
      <c r="W416" s="150">
        <v>2128.98</v>
      </c>
      <c r="X416" s="150"/>
      <c r="Y416" s="149">
        <v>7200.14</v>
      </c>
      <c r="Z416" s="113"/>
      <c r="AA416" s="248">
        <v>14210.89</v>
      </c>
      <c r="AB416" s="113"/>
      <c r="AC416" s="191">
        <v>7500</v>
      </c>
      <c r="AD416" s="113"/>
      <c r="AE416" s="149">
        <v>45342.57</v>
      </c>
      <c r="AG416" s="149">
        <v>7500</v>
      </c>
    </row>
    <row r="417" spans="1:33" x14ac:dyDescent="0.3">
      <c r="A417" s="113" t="s">
        <v>1321</v>
      </c>
      <c r="B417" s="113"/>
      <c r="C417" s="113" t="s">
        <v>1123</v>
      </c>
      <c r="D417" s="113"/>
      <c r="E417" s="150"/>
      <c r="F417" s="113"/>
      <c r="G417" s="150"/>
      <c r="H417" s="113"/>
      <c r="I417" s="150"/>
      <c r="J417" s="113"/>
      <c r="K417" s="153"/>
      <c r="L417" s="113"/>
      <c r="M417" s="150"/>
      <c r="N417" s="113"/>
      <c r="O417" s="147"/>
      <c r="P417" s="113"/>
      <c r="Q417" s="150"/>
      <c r="R417" s="113"/>
      <c r="S417" s="150"/>
      <c r="T417" s="113"/>
      <c r="U417" s="150">
        <v>515</v>
      </c>
      <c r="V417" s="113"/>
      <c r="W417" s="150">
        <v>100</v>
      </c>
      <c r="X417" s="150"/>
      <c r="Y417" s="149">
        <v>748.14</v>
      </c>
      <c r="Z417" s="113"/>
      <c r="AA417" s="248">
        <v>0</v>
      </c>
      <c r="AB417" s="113"/>
      <c r="AC417" s="191"/>
      <c r="AD417" s="113"/>
      <c r="AE417" s="149">
        <v>900</v>
      </c>
      <c r="AG417" s="149">
        <v>1000</v>
      </c>
    </row>
    <row r="418" spans="1:33" x14ac:dyDescent="0.3">
      <c r="A418" s="113" t="s">
        <v>302</v>
      </c>
      <c r="B418" s="113"/>
      <c r="C418" s="113" t="s">
        <v>303</v>
      </c>
      <c r="D418" s="113"/>
      <c r="E418" s="150">
        <v>0</v>
      </c>
      <c r="F418" s="113"/>
      <c r="G418" s="150">
        <v>2459.9899999999998</v>
      </c>
      <c r="H418" s="113"/>
      <c r="I418" s="150">
        <v>0</v>
      </c>
      <c r="J418" s="113"/>
      <c r="K418" s="153">
        <v>0</v>
      </c>
      <c r="L418" s="113"/>
      <c r="M418" s="150">
        <v>0</v>
      </c>
      <c r="N418" s="113"/>
      <c r="O418" s="147">
        <v>0</v>
      </c>
      <c r="P418" s="113"/>
      <c r="Q418" s="150">
        <v>0</v>
      </c>
      <c r="R418" s="113"/>
      <c r="S418" s="150">
        <v>0</v>
      </c>
      <c r="T418" s="113"/>
      <c r="U418" s="150">
        <v>0</v>
      </c>
      <c r="V418" s="113"/>
      <c r="W418" s="150">
        <v>0</v>
      </c>
      <c r="X418" s="150"/>
      <c r="Y418" s="149">
        <v>0</v>
      </c>
      <c r="Z418" s="113"/>
      <c r="AA418" s="248"/>
      <c r="AB418" s="113"/>
      <c r="AC418" s="191"/>
      <c r="AD418" s="113"/>
      <c r="AE418" s="149">
        <v>11187</v>
      </c>
    </row>
    <row r="419" spans="1:33" x14ac:dyDescent="0.3">
      <c r="A419" s="113" t="s">
        <v>456</v>
      </c>
      <c r="B419" s="113"/>
      <c r="C419" s="113" t="s">
        <v>458</v>
      </c>
      <c r="D419" s="113"/>
      <c r="E419" s="150">
        <v>26017.5</v>
      </c>
      <c r="F419" s="113"/>
      <c r="G419" s="150">
        <v>0</v>
      </c>
      <c r="H419" s="113"/>
      <c r="I419" s="150">
        <v>0</v>
      </c>
      <c r="J419" s="113"/>
      <c r="K419" s="151">
        <v>14325.58</v>
      </c>
      <c r="L419" s="113" t="s">
        <v>580</v>
      </c>
      <c r="M419" s="150">
        <v>20300</v>
      </c>
      <c r="N419" s="113"/>
      <c r="O419" s="147">
        <v>14725</v>
      </c>
      <c r="P419" s="113" t="s">
        <v>580</v>
      </c>
      <c r="Q419" s="150">
        <v>15000</v>
      </c>
      <c r="R419" s="113"/>
      <c r="S419" s="150">
        <v>15000</v>
      </c>
      <c r="T419" s="113" t="s">
        <v>580</v>
      </c>
      <c r="U419" s="150">
        <v>36600</v>
      </c>
      <c r="V419" s="113"/>
      <c r="W419" s="150">
        <v>37200</v>
      </c>
      <c r="X419" s="150"/>
      <c r="Y419" s="149">
        <v>25000</v>
      </c>
      <c r="Z419" s="113"/>
      <c r="AA419" s="248">
        <v>38600</v>
      </c>
      <c r="AB419" s="113"/>
      <c r="AC419" s="191">
        <v>31200</v>
      </c>
      <c r="AD419" s="113"/>
      <c r="AE419" s="149">
        <v>18517.669999999998</v>
      </c>
      <c r="AG419" s="149">
        <v>32700</v>
      </c>
    </row>
    <row r="420" spans="1:33" x14ac:dyDescent="0.3">
      <c r="A420" s="113" t="s">
        <v>457</v>
      </c>
      <c r="B420" s="113"/>
      <c r="C420" s="113" t="s">
        <v>459</v>
      </c>
      <c r="D420" s="113"/>
      <c r="E420" s="150">
        <v>1801</v>
      </c>
      <c r="F420" s="113"/>
      <c r="G420" s="150">
        <v>0</v>
      </c>
      <c r="H420" s="113"/>
      <c r="I420" s="150">
        <v>0</v>
      </c>
      <c r="J420" s="113"/>
      <c r="K420" s="153">
        <v>0</v>
      </c>
      <c r="L420" s="113"/>
      <c r="M420" s="150">
        <v>0</v>
      </c>
      <c r="N420" s="113"/>
      <c r="O420" s="147">
        <v>0</v>
      </c>
      <c r="P420" s="113"/>
      <c r="Q420" s="150">
        <v>0</v>
      </c>
      <c r="R420" s="113"/>
      <c r="S420" s="150">
        <v>0</v>
      </c>
      <c r="T420" s="113"/>
      <c r="U420" s="150">
        <v>0</v>
      </c>
      <c r="V420" s="113"/>
      <c r="W420" s="150">
        <v>0</v>
      </c>
      <c r="X420" s="150"/>
      <c r="Y420" s="149"/>
      <c r="Z420" s="113"/>
      <c r="AA420" s="248"/>
      <c r="AB420" s="113"/>
      <c r="AC420" s="191"/>
      <c r="AD420" s="113"/>
      <c r="AE420" s="149"/>
    </row>
    <row r="421" spans="1:33" x14ac:dyDescent="0.3">
      <c r="A421" s="113" t="s">
        <v>304</v>
      </c>
      <c r="B421" s="113"/>
      <c r="C421" s="113" t="s">
        <v>305</v>
      </c>
      <c r="D421" s="113"/>
      <c r="E421" s="150">
        <v>768.9</v>
      </c>
      <c r="F421" s="113"/>
      <c r="G421" s="150">
        <v>945</v>
      </c>
      <c r="H421" s="113"/>
      <c r="I421" s="150">
        <v>375</v>
      </c>
      <c r="J421" s="113"/>
      <c r="K421" s="150">
        <v>937.5</v>
      </c>
      <c r="L421" s="113" t="s">
        <v>580</v>
      </c>
      <c r="M421" s="150">
        <v>802.5</v>
      </c>
      <c r="N421" s="113"/>
      <c r="O421" s="147">
        <v>975</v>
      </c>
      <c r="P421" s="113" t="s">
        <v>580</v>
      </c>
      <c r="Q421" s="150">
        <v>1000</v>
      </c>
      <c r="R421" s="113"/>
      <c r="S421" s="150">
        <v>1010</v>
      </c>
      <c r="T421" s="113" t="s">
        <v>580</v>
      </c>
      <c r="U421" s="150">
        <v>1210</v>
      </c>
      <c r="V421" s="113"/>
      <c r="W421" s="150">
        <v>660</v>
      </c>
      <c r="X421" s="150"/>
      <c r="Y421" s="149">
        <v>110</v>
      </c>
      <c r="Z421" s="113"/>
      <c r="AA421" s="248">
        <v>110</v>
      </c>
      <c r="AB421" s="113"/>
      <c r="AC421" s="191">
        <v>330</v>
      </c>
      <c r="AD421" s="113"/>
      <c r="AE421" s="149">
        <v>1210</v>
      </c>
      <c r="AG421" s="149">
        <v>550</v>
      </c>
    </row>
    <row r="422" spans="1:33" x14ac:dyDescent="0.3">
      <c r="A422" s="113" t="s">
        <v>306</v>
      </c>
      <c r="B422" s="113"/>
      <c r="C422" s="113" t="s">
        <v>307</v>
      </c>
      <c r="D422" s="113"/>
      <c r="E422" s="150">
        <v>4963.32</v>
      </c>
      <c r="F422" s="113"/>
      <c r="G422" s="150">
        <v>4770.3599999999997</v>
      </c>
      <c r="H422" s="113"/>
      <c r="I422" s="150">
        <v>7697.98</v>
      </c>
      <c r="J422" s="113"/>
      <c r="K422" s="150">
        <v>6976.32</v>
      </c>
      <c r="L422" s="113" t="s">
        <v>580</v>
      </c>
      <c r="M422" s="150">
        <v>7236.99</v>
      </c>
      <c r="N422" s="113"/>
      <c r="O422" s="147">
        <v>12228.47</v>
      </c>
      <c r="P422" s="113" t="s">
        <v>580</v>
      </c>
      <c r="Q422" s="150">
        <v>12500</v>
      </c>
      <c r="R422" s="113"/>
      <c r="S422" s="150">
        <v>6229.09</v>
      </c>
      <c r="T422" s="113" t="s">
        <v>580</v>
      </c>
      <c r="U422" s="150">
        <v>11682.14</v>
      </c>
      <c r="V422" s="113"/>
      <c r="W422" s="150">
        <v>8377.99</v>
      </c>
      <c r="X422" s="150"/>
      <c r="Y422" s="149">
        <v>6004.78</v>
      </c>
      <c r="Z422" s="113"/>
      <c r="AA422" s="248">
        <v>9199.08</v>
      </c>
      <c r="AB422" s="113"/>
      <c r="AC422" s="191">
        <v>7500</v>
      </c>
      <c r="AD422" s="113"/>
      <c r="AE422" s="149">
        <v>4592.8599999999997</v>
      </c>
      <c r="AG422" s="149">
        <v>7500</v>
      </c>
    </row>
    <row r="423" spans="1:33" x14ac:dyDescent="0.3">
      <c r="A423" s="113" t="s">
        <v>308</v>
      </c>
      <c r="B423" s="113"/>
      <c r="C423" s="113" t="s">
        <v>307</v>
      </c>
      <c r="D423" s="113"/>
      <c r="E423" s="150">
        <v>165.24</v>
      </c>
      <c r="F423" s="113"/>
      <c r="G423" s="150">
        <v>203.74</v>
      </c>
      <c r="H423" s="113"/>
      <c r="I423" s="150">
        <v>85.66</v>
      </c>
      <c r="J423" s="113"/>
      <c r="K423" s="150">
        <v>235.42</v>
      </c>
      <c r="L423" s="113" t="s">
        <v>580</v>
      </c>
      <c r="M423" s="150">
        <v>218.62</v>
      </c>
      <c r="N423" s="113"/>
      <c r="O423" s="147">
        <v>270.26</v>
      </c>
      <c r="P423" s="113" t="s">
        <v>580</v>
      </c>
      <c r="Q423" s="150">
        <v>350</v>
      </c>
      <c r="R423" s="113"/>
      <c r="S423" s="150">
        <v>274.60000000000002</v>
      </c>
      <c r="T423" s="113" t="s">
        <v>580</v>
      </c>
      <c r="U423" s="150">
        <v>305.39</v>
      </c>
      <c r="V423" s="113"/>
      <c r="W423" s="150">
        <v>165.16</v>
      </c>
      <c r="X423" s="150"/>
      <c r="Y423" s="149">
        <v>29.59</v>
      </c>
      <c r="Z423" s="113"/>
      <c r="AA423" s="248">
        <v>29.59</v>
      </c>
      <c r="AB423" s="113"/>
      <c r="AC423" s="191">
        <v>100</v>
      </c>
      <c r="AD423" s="113"/>
      <c r="AE423" s="149">
        <v>302.16000000000003</v>
      </c>
      <c r="AG423" s="149">
        <v>500</v>
      </c>
    </row>
    <row r="424" spans="1:33" x14ac:dyDescent="0.3">
      <c r="A424" s="113" t="s">
        <v>1320</v>
      </c>
      <c r="B424" s="113"/>
      <c r="C424" s="113" t="s">
        <v>1097</v>
      </c>
      <c r="D424" s="113"/>
      <c r="E424" s="150">
        <v>305.64999999999998</v>
      </c>
      <c r="F424" s="113"/>
      <c r="G424" s="150">
        <v>0</v>
      </c>
      <c r="H424" s="113"/>
      <c r="I424" s="150">
        <v>0</v>
      </c>
      <c r="J424" s="113"/>
      <c r="K424" s="150">
        <v>0</v>
      </c>
      <c r="L424" s="113"/>
      <c r="M424" s="150">
        <v>0</v>
      </c>
      <c r="N424" s="113"/>
      <c r="O424" s="147">
        <v>0</v>
      </c>
      <c r="P424" s="113"/>
      <c r="Q424" s="150">
        <v>0</v>
      </c>
      <c r="R424" s="113"/>
      <c r="S424" s="150">
        <v>0</v>
      </c>
      <c r="T424" s="113"/>
      <c r="U424" s="150">
        <v>1611.03</v>
      </c>
      <c r="V424" s="113"/>
      <c r="W424" s="150">
        <v>6521.7</v>
      </c>
      <c r="X424" s="150"/>
      <c r="Y424" s="149">
        <v>7114.23</v>
      </c>
      <c r="Z424" s="113"/>
      <c r="AA424" s="248">
        <v>8235.6</v>
      </c>
      <c r="AB424" s="113"/>
      <c r="AC424" s="191">
        <v>8000</v>
      </c>
      <c r="AD424" s="113"/>
      <c r="AE424" s="149">
        <v>6968</v>
      </c>
      <c r="AG424" s="149">
        <v>8000</v>
      </c>
    </row>
    <row r="425" spans="1:33" x14ac:dyDescent="0.3">
      <c r="A425" s="113" t="s">
        <v>309</v>
      </c>
      <c r="B425" s="113"/>
      <c r="C425" s="113" t="s">
        <v>310</v>
      </c>
      <c r="D425" s="113"/>
      <c r="E425" s="150">
        <v>0</v>
      </c>
      <c r="F425" s="113"/>
      <c r="G425" s="150">
        <v>40324.36</v>
      </c>
      <c r="H425" s="113"/>
      <c r="I425" s="150">
        <v>57175.58</v>
      </c>
      <c r="J425" s="113"/>
      <c r="K425" s="150">
        <v>59.52</v>
      </c>
      <c r="L425" s="113" t="s">
        <v>580</v>
      </c>
      <c r="M425" s="150">
        <v>0</v>
      </c>
      <c r="N425" s="113"/>
      <c r="O425" s="147">
        <v>0</v>
      </c>
      <c r="P425" s="113" t="s">
        <v>580</v>
      </c>
      <c r="Q425" s="150">
        <v>0</v>
      </c>
      <c r="R425" s="113"/>
      <c r="S425" s="150">
        <v>0</v>
      </c>
      <c r="T425" s="113" t="s">
        <v>580</v>
      </c>
      <c r="U425" s="150">
        <v>0</v>
      </c>
      <c r="V425" s="113"/>
      <c r="W425" s="150">
        <v>0</v>
      </c>
      <c r="X425" s="150"/>
      <c r="Y425" s="149">
        <v>0</v>
      </c>
      <c r="Z425" s="113"/>
      <c r="AA425" s="248"/>
      <c r="AB425" s="113"/>
      <c r="AC425" s="191"/>
      <c r="AD425" s="113"/>
      <c r="AE425" s="149"/>
    </row>
    <row r="426" spans="1:33" x14ac:dyDescent="0.3">
      <c r="A426" s="113" t="s">
        <v>1580</v>
      </c>
      <c r="B426" s="113"/>
      <c r="C426" s="113" t="s">
        <v>1581</v>
      </c>
      <c r="D426" s="113"/>
      <c r="E426" s="150"/>
      <c r="F426" s="113"/>
      <c r="G426" s="150"/>
      <c r="H426" s="113"/>
      <c r="I426" s="150"/>
      <c r="J426" s="113"/>
      <c r="K426" s="150"/>
      <c r="L426" s="113"/>
      <c r="M426" s="150"/>
      <c r="N426" s="113"/>
      <c r="O426" s="147"/>
      <c r="P426" s="113"/>
      <c r="Q426" s="150"/>
      <c r="R426" s="113"/>
      <c r="S426" s="150"/>
      <c r="T426" s="113"/>
      <c r="U426" s="150"/>
      <c r="V426" s="113"/>
      <c r="W426" s="150"/>
      <c r="X426" s="150"/>
      <c r="Y426" s="149"/>
      <c r="Z426" s="113"/>
      <c r="AA426" s="248"/>
      <c r="AB426" s="113"/>
      <c r="AC426" s="191"/>
      <c r="AD426" s="113"/>
      <c r="AE426" s="149">
        <v>15</v>
      </c>
      <c r="AG426" s="149">
        <v>250</v>
      </c>
    </row>
    <row r="427" spans="1:33" x14ac:dyDescent="0.3">
      <c r="A427" s="113" t="s">
        <v>311</v>
      </c>
      <c r="B427" s="113"/>
      <c r="C427" s="113" t="s">
        <v>312</v>
      </c>
      <c r="D427" s="113"/>
      <c r="E427" s="150">
        <v>2334.38</v>
      </c>
      <c r="F427" s="113"/>
      <c r="G427" s="150">
        <v>685.4</v>
      </c>
      <c r="H427" s="113"/>
      <c r="I427" s="150">
        <v>5450</v>
      </c>
      <c r="J427" s="113"/>
      <c r="K427" s="150">
        <v>3290.1</v>
      </c>
      <c r="L427" s="113" t="s">
        <v>582</v>
      </c>
      <c r="M427" s="150">
        <v>8617.06</v>
      </c>
      <c r="N427" s="113"/>
      <c r="O427" s="147">
        <v>9677.8700000000008</v>
      </c>
      <c r="P427" s="113" t="s">
        <v>582</v>
      </c>
      <c r="Q427" s="150">
        <v>10000</v>
      </c>
      <c r="R427" s="113"/>
      <c r="S427" s="150">
        <v>8087.83</v>
      </c>
      <c r="T427" s="113" t="s">
        <v>582</v>
      </c>
      <c r="U427" s="150">
        <v>9146.2099999999991</v>
      </c>
      <c r="V427" s="113"/>
      <c r="W427" s="150">
        <v>5478</v>
      </c>
      <c r="X427" s="150"/>
      <c r="Y427" s="149">
        <v>1110</v>
      </c>
      <c r="Z427" s="113"/>
      <c r="AA427" s="248">
        <v>17841.52</v>
      </c>
      <c r="AB427" s="113"/>
      <c r="AC427" s="191">
        <v>6500</v>
      </c>
      <c r="AD427" s="113"/>
      <c r="AE427" s="149">
        <v>9553.99</v>
      </c>
      <c r="AG427" s="149">
        <v>10000</v>
      </c>
    </row>
    <row r="428" spans="1:33" x14ac:dyDescent="0.3">
      <c r="A428" s="113" t="s">
        <v>313</v>
      </c>
      <c r="B428" s="113"/>
      <c r="C428" s="113" t="s">
        <v>314</v>
      </c>
      <c r="D428" s="113"/>
      <c r="E428" s="150">
        <v>0</v>
      </c>
      <c r="F428" s="113"/>
      <c r="G428" s="150">
        <v>1796.15</v>
      </c>
      <c r="H428" s="113"/>
      <c r="I428" s="150">
        <v>0</v>
      </c>
      <c r="J428" s="113"/>
      <c r="K428" s="150">
        <v>0</v>
      </c>
      <c r="L428" s="113"/>
      <c r="M428" s="150">
        <v>2046.96</v>
      </c>
      <c r="N428" s="113"/>
      <c r="O428" s="147">
        <v>0</v>
      </c>
      <c r="P428" s="113"/>
      <c r="Q428" s="150">
        <v>1500</v>
      </c>
      <c r="R428" s="113"/>
      <c r="S428" s="150">
        <v>0</v>
      </c>
      <c r="T428" s="113"/>
      <c r="U428" s="150">
        <v>0</v>
      </c>
      <c r="V428" s="113"/>
      <c r="W428" s="150">
        <v>0</v>
      </c>
      <c r="X428" s="150"/>
      <c r="Y428" s="149">
        <v>0</v>
      </c>
      <c r="Z428" s="113"/>
      <c r="AA428" s="248"/>
      <c r="AB428" s="113"/>
      <c r="AC428" s="191"/>
      <c r="AD428" s="113"/>
      <c r="AE428" s="149"/>
    </row>
    <row r="429" spans="1:33" x14ac:dyDescent="0.3">
      <c r="A429" s="113" t="s">
        <v>315</v>
      </c>
      <c r="B429" s="113"/>
      <c r="C429" s="113" t="s">
        <v>316</v>
      </c>
      <c r="D429" s="113"/>
      <c r="E429" s="150">
        <v>5296.28</v>
      </c>
      <c r="F429" s="113"/>
      <c r="G429" s="150">
        <v>3356.52</v>
      </c>
      <c r="H429" s="113"/>
      <c r="I429" s="150">
        <v>3809.52</v>
      </c>
      <c r="J429" s="113"/>
      <c r="K429" s="150">
        <v>1094.0999999999999</v>
      </c>
      <c r="L429" s="113" t="s">
        <v>581</v>
      </c>
      <c r="M429" s="150">
        <v>2487.13</v>
      </c>
      <c r="N429" s="113"/>
      <c r="O429" s="147">
        <v>2158.2600000000002</v>
      </c>
      <c r="P429" s="113" t="s">
        <v>581</v>
      </c>
      <c r="Q429" s="150">
        <v>2000</v>
      </c>
      <c r="R429" s="113"/>
      <c r="S429" s="150">
        <v>206.86</v>
      </c>
      <c r="T429" s="113" t="s">
        <v>581</v>
      </c>
      <c r="U429" s="167">
        <v>4564.8999999999996</v>
      </c>
      <c r="V429" s="113"/>
      <c r="W429" s="150">
        <v>4025.91</v>
      </c>
      <c r="X429" s="150"/>
      <c r="Y429" s="149">
        <v>4741.75</v>
      </c>
      <c r="Z429" s="113"/>
      <c r="AA429" s="248">
        <v>4329.68</v>
      </c>
      <c r="AB429" s="113"/>
      <c r="AC429" s="191">
        <v>5000</v>
      </c>
      <c r="AD429" s="113"/>
      <c r="AE429" s="149">
        <v>8405.61</v>
      </c>
      <c r="AG429" s="149">
        <v>5000</v>
      </c>
    </row>
    <row r="430" spans="1:33" x14ac:dyDescent="0.3">
      <c r="A430" s="113" t="s">
        <v>506</v>
      </c>
      <c r="B430" s="113"/>
      <c r="C430" s="113" t="s">
        <v>507</v>
      </c>
      <c r="D430" s="113"/>
      <c r="E430" s="150"/>
      <c r="F430" s="113"/>
      <c r="G430" s="150"/>
      <c r="H430" s="113"/>
      <c r="I430" s="150">
        <v>500</v>
      </c>
      <c r="J430" s="113"/>
      <c r="K430" s="150">
        <v>0</v>
      </c>
      <c r="L430" s="113"/>
      <c r="M430" s="150">
        <v>700</v>
      </c>
      <c r="N430" s="113"/>
      <c r="O430" s="147">
        <v>0</v>
      </c>
      <c r="P430" s="113" t="s">
        <v>582</v>
      </c>
      <c r="Q430" s="150"/>
      <c r="R430" s="113"/>
      <c r="S430" s="150">
        <v>0</v>
      </c>
      <c r="T430" s="113" t="s">
        <v>582</v>
      </c>
      <c r="U430" s="150">
        <v>0</v>
      </c>
      <c r="V430" s="113"/>
      <c r="W430" s="150">
        <v>1490</v>
      </c>
      <c r="X430" s="150"/>
      <c r="Y430" s="149">
        <v>0</v>
      </c>
      <c r="Z430" s="113"/>
      <c r="AA430" s="248">
        <v>318.98</v>
      </c>
      <c r="AB430" s="113"/>
      <c r="AC430" s="191"/>
      <c r="AD430" s="113"/>
      <c r="AE430" s="149"/>
    </row>
    <row r="431" spans="1:33" x14ac:dyDescent="0.3">
      <c r="A431" s="113" t="s">
        <v>317</v>
      </c>
      <c r="B431" s="113"/>
      <c r="C431" s="113" t="s">
        <v>318</v>
      </c>
      <c r="D431" s="113"/>
      <c r="E431" s="150">
        <v>28675</v>
      </c>
      <c r="F431" s="113"/>
      <c r="G431" s="150">
        <v>28900</v>
      </c>
      <c r="H431" s="113"/>
      <c r="I431" s="150">
        <v>30050</v>
      </c>
      <c r="J431" s="113"/>
      <c r="K431" s="150">
        <v>29750</v>
      </c>
      <c r="L431" s="113" t="s">
        <v>580</v>
      </c>
      <c r="M431" s="150">
        <v>29150</v>
      </c>
      <c r="N431" s="113"/>
      <c r="O431" s="147">
        <v>29450</v>
      </c>
      <c r="P431" s="113" t="s">
        <v>580</v>
      </c>
      <c r="Q431" s="150">
        <v>30000</v>
      </c>
      <c r="R431" s="113"/>
      <c r="S431" s="150">
        <v>30000</v>
      </c>
      <c r="T431" s="113" t="s">
        <v>580</v>
      </c>
      <c r="U431" s="150">
        <v>31515</v>
      </c>
      <c r="V431" s="113"/>
      <c r="W431" s="150">
        <v>32100</v>
      </c>
      <c r="X431" s="150"/>
      <c r="Y431" s="149">
        <v>34800</v>
      </c>
      <c r="Z431" s="113"/>
      <c r="AA431" s="248">
        <v>35600</v>
      </c>
      <c r="AB431" s="113"/>
      <c r="AC431" s="191">
        <v>36900</v>
      </c>
      <c r="AD431" s="113"/>
      <c r="AE431" s="149">
        <v>33356.25</v>
      </c>
      <c r="AG431" s="149">
        <v>39060</v>
      </c>
    </row>
    <row r="432" spans="1:33" x14ac:dyDescent="0.3">
      <c r="A432" s="113" t="s">
        <v>319</v>
      </c>
      <c r="B432" s="113"/>
      <c r="C432" s="113" t="s">
        <v>680</v>
      </c>
      <c r="D432" s="113"/>
      <c r="E432" s="150">
        <v>130</v>
      </c>
      <c r="F432" s="113"/>
      <c r="G432" s="150">
        <v>1050</v>
      </c>
      <c r="H432" s="113"/>
      <c r="I432" s="150">
        <v>825</v>
      </c>
      <c r="J432" s="113"/>
      <c r="K432" s="150">
        <v>1012.5</v>
      </c>
      <c r="L432" s="113" t="s">
        <v>580</v>
      </c>
      <c r="M432" s="150">
        <v>1162.5</v>
      </c>
      <c r="N432" s="113"/>
      <c r="O432" s="147">
        <v>487.5</v>
      </c>
      <c r="P432" s="113" t="s">
        <v>580</v>
      </c>
      <c r="Q432" s="150">
        <v>750</v>
      </c>
      <c r="R432" s="113"/>
      <c r="S432" s="150">
        <v>935</v>
      </c>
      <c r="T432" s="113" t="s">
        <v>580</v>
      </c>
      <c r="U432" s="150">
        <v>990</v>
      </c>
      <c r="V432" s="113"/>
      <c r="W432" s="150">
        <v>385</v>
      </c>
      <c r="X432" s="150"/>
      <c r="Y432" s="149">
        <v>275</v>
      </c>
      <c r="Z432" s="113"/>
      <c r="AA432" s="248">
        <v>10890</v>
      </c>
      <c r="AB432" s="113"/>
      <c r="AC432" s="191">
        <v>330</v>
      </c>
      <c r="AD432" s="113"/>
      <c r="AE432" s="149">
        <v>660</v>
      </c>
      <c r="AG432" s="149">
        <v>550</v>
      </c>
    </row>
    <row r="433" spans="1:33" x14ac:dyDescent="0.3">
      <c r="A433" s="113" t="s">
        <v>320</v>
      </c>
      <c r="B433" s="113"/>
      <c r="C433" s="113" t="s">
        <v>321</v>
      </c>
      <c r="D433" s="113"/>
      <c r="E433" s="150">
        <v>10417.14</v>
      </c>
      <c r="F433" s="113"/>
      <c r="G433" s="150">
        <v>11281.94</v>
      </c>
      <c r="H433" s="113"/>
      <c r="I433" s="150">
        <v>12210.22</v>
      </c>
      <c r="J433" s="113"/>
      <c r="K433" s="150">
        <v>14047.21</v>
      </c>
      <c r="L433" s="113" t="s">
        <v>580</v>
      </c>
      <c r="M433" s="150">
        <v>8857.52</v>
      </c>
      <c r="N433" s="113"/>
      <c r="O433" s="147">
        <v>9801.67</v>
      </c>
      <c r="P433" s="113" t="s">
        <v>580</v>
      </c>
      <c r="Q433" s="150">
        <v>11000</v>
      </c>
      <c r="R433" s="113"/>
      <c r="S433" s="150">
        <v>9482.3700000000008</v>
      </c>
      <c r="T433" s="113" t="s">
        <v>580</v>
      </c>
      <c r="U433" s="150">
        <v>10679.26</v>
      </c>
      <c r="V433" s="113"/>
      <c r="W433" s="150">
        <v>7263.17</v>
      </c>
      <c r="X433" s="150"/>
      <c r="Y433" s="149">
        <v>8205.26</v>
      </c>
      <c r="Z433" s="113"/>
      <c r="AA433" s="248">
        <v>13535.59</v>
      </c>
      <c r="AB433" s="113"/>
      <c r="AC433" s="191">
        <v>9500</v>
      </c>
      <c r="AD433" s="113"/>
      <c r="AE433" s="149">
        <v>11934.1</v>
      </c>
      <c r="AG433" s="149">
        <v>15000</v>
      </c>
    </row>
    <row r="434" spans="1:33" x14ac:dyDescent="0.3">
      <c r="A434" s="113" t="s">
        <v>322</v>
      </c>
      <c r="B434" s="113"/>
      <c r="C434" s="113" t="s">
        <v>1149</v>
      </c>
      <c r="D434" s="113"/>
      <c r="E434" s="150">
        <v>28.64</v>
      </c>
      <c r="F434" s="113"/>
      <c r="G434" s="150">
        <v>226.76</v>
      </c>
      <c r="H434" s="113"/>
      <c r="I434" s="150">
        <v>214.66</v>
      </c>
      <c r="J434" s="113"/>
      <c r="K434" s="150">
        <v>249.32</v>
      </c>
      <c r="L434" s="113" t="s">
        <v>580</v>
      </c>
      <c r="M434" s="150">
        <v>305.27999999999997</v>
      </c>
      <c r="N434" s="113"/>
      <c r="O434" s="147">
        <v>130.47</v>
      </c>
      <c r="P434" s="113" t="s">
        <v>580</v>
      </c>
      <c r="Q434" s="150">
        <v>350</v>
      </c>
      <c r="R434" s="113"/>
      <c r="S434" s="150">
        <v>247.63</v>
      </c>
      <c r="T434" s="113" t="s">
        <v>580</v>
      </c>
      <c r="U434" s="150">
        <v>249.49</v>
      </c>
      <c r="V434" s="113"/>
      <c r="W434" s="150">
        <v>94.45</v>
      </c>
      <c r="X434" s="150"/>
      <c r="Y434" s="149">
        <v>68.849999999999994</v>
      </c>
      <c r="Z434" s="113"/>
      <c r="AA434" s="248">
        <v>2513.36</v>
      </c>
      <c r="AB434" s="113"/>
      <c r="AC434" s="191">
        <v>150</v>
      </c>
      <c r="AD434" s="113"/>
      <c r="AE434" s="149">
        <v>170.93</v>
      </c>
      <c r="AG434" s="149">
        <v>550</v>
      </c>
    </row>
    <row r="435" spans="1:33" x14ac:dyDescent="0.3">
      <c r="A435" s="113" t="s">
        <v>1319</v>
      </c>
      <c r="B435" s="113"/>
      <c r="C435" s="113" t="s">
        <v>1098</v>
      </c>
      <c r="D435" s="113"/>
      <c r="E435" s="150"/>
      <c r="F435" s="113"/>
      <c r="G435" s="150"/>
      <c r="H435" s="113"/>
      <c r="I435" s="150"/>
      <c r="J435" s="113"/>
      <c r="K435" s="150"/>
      <c r="L435" s="113"/>
      <c r="M435" s="150"/>
      <c r="N435" s="113"/>
      <c r="O435" s="147"/>
      <c r="P435" s="113"/>
      <c r="Q435" s="150"/>
      <c r="R435" s="113"/>
      <c r="S435" s="150"/>
      <c r="T435" s="113"/>
      <c r="U435" s="150"/>
      <c r="V435" s="113"/>
      <c r="W435" s="150">
        <v>5211.99</v>
      </c>
      <c r="X435" s="150"/>
      <c r="Y435" s="149">
        <v>1579.38</v>
      </c>
      <c r="Z435" s="113"/>
      <c r="AA435" s="248">
        <v>33.6</v>
      </c>
      <c r="AB435" s="113"/>
      <c r="AC435" s="191">
        <v>250</v>
      </c>
      <c r="AD435" s="113"/>
      <c r="AE435" s="149">
        <v>28</v>
      </c>
      <c r="AG435" s="149">
        <v>500</v>
      </c>
    </row>
    <row r="436" spans="1:33" x14ac:dyDescent="0.3">
      <c r="A436" s="113" t="s">
        <v>323</v>
      </c>
      <c r="B436" s="113"/>
      <c r="C436" s="113" t="s">
        <v>324</v>
      </c>
      <c r="D436" s="113"/>
      <c r="E436" s="150">
        <v>0</v>
      </c>
      <c r="F436" s="113"/>
      <c r="G436" s="150">
        <v>225</v>
      </c>
      <c r="H436" s="113"/>
      <c r="I436" s="150">
        <v>229</v>
      </c>
      <c r="J436" s="113"/>
      <c r="K436" s="150">
        <v>0</v>
      </c>
      <c r="L436" s="113"/>
      <c r="M436" s="150">
        <v>0</v>
      </c>
      <c r="N436" s="113"/>
      <c r="O436" s="147">
        <v>0</v>
      </c>
      <c r="P436" s="113"/>
      <c r="Q436" s="150">
        <v>0</v>
      </c>
      <c r="R436" s="113"/>
      <c r="S436" s="150">
        <v>0</v>
      </c>
      <c r="T436" s="113"/>
      <c r="U436" s="150">
        <v>0</v>
      </c>
      <c r="V436" s="113"/>
      <c r="W436" s="150">
        <v>0</v>
      </c>
      <c r="X436" s="150"/>
      <c r="Y436" s="149">
        <v>0</v>
      </c>
      <c r="Z436" s="113"/>
      <c r="AA436" s="248">
        <v>49</v>
      </c>
      <c r="AB436" s="113"/>
      <c r="AC436" s="191"/>
      <c r="AD436" s="113"/>
      <c r="AE436" s="149"/>
    </row>
    <row r="437" spans="1:33" x14ac:dyDescent="0.3">
      <c r="A437" s="113" t="s">
        <v>325</v>
      </c>
      <c r="B437" s="113"/>
      <c r="C437" s="113" t="s">
        <v>326</v>
      </c>
      <c r="D437" s="113"/>
      <c r="E437" s="150">
        <v>499.68</v>
      </c>
      <c r="F437" s="113"/>
      <c r="G437" s="150">
        <v>1064.8900000000001</v>
      </c>
      <c r="H437" s="113"/>
      <c r="I437" s="150">
        <v>652.16999999999996</v>
      </c>
      <c r="J437" s="113"/>
      <c r="K437" s="150">
        <v>145.5</v>
      </c>
      <c r="L437" s="113" t="s">
        <v>581</v>
      </c>
      <c r="M437" s="150">
        <v>236.09</v>
      </c>
      <c r="N437" s="113"/>
      <c r="O437" s="147">
        <v>620.08000000000004</v>
      </c>
      <c r="P437" s="113" t="s">
        <v>581</v>
      </c>
      <c r="Q437" s="150">
        <v>750</v>
      </c>
      <c r="R437" s="113"/>
      <c r="S437" s="150">
        <v>3599.99</v>
      </c>
      <c r="T437" s="113" t="s">
        <v>581</v>
      </c>
      <c r="U437" s="150">
        <v>84.48</v>
      </c>
      <c r="V437" s="113"/>
      <c r="W437" s="150">
        <v>372.5</v>
      </c>
      <c r="X437" s="150"/>
      <c r="Y437" s="149">
        <v>273.52999999999997</v>
      </c>
      <c r="Z437" s="113"/>
      <c r="AA437" s="248">
        <v>120.88</v>
      </c>
      <c r="AB437" s="113"/>
      <c r="AC437" s="191">
        <v>500</v>
      </c>
      <c r="AD437" s="113"/>
      <c r="AE437" s="149">
        <v>365.48</v>
      </c>
      <c r="AG437" s="149">
        <v>500</v>
      </c>
    </row>
    <row r="438" spans="1:33" x14ac:dyDescent="0.3">
      <c r="A438" s="113" t="s">
        <v>1525</v>
      </c>
      <c r="B438" s="113"/>
      <c r="C438" s="113" t="s">
        <v>1526</v>
      </c>
      <c r="D438" s="113"/>
      <c r="E438" s="150"/>
      <c r="F438" s="113"/>
      <c r="G438" s="150"/>
      <c r="H438" s="113"/>
      <c r="I438" s="150"/>
      <c r="J438" s="113"/>
      <c r="K438" s="150"/>
      <c r="L438" s="113"/>
      <c r="M438" s="150"/>
      <c r="N438" s="113"/>
      <c r="O438" s="147"/>
      <c r="P438" s="113"/>
      <c r="Q438" s="150"/>
      <c r="R438" s="113"/>
      <c r="S438" s="150"/>
      <c r="T438" s="113"/>
      <c r="U438" s="150"/>
      <c r="V438" s="113"/>
      <c r="W438" s="150"/>
      <c r="X438" s="150"/>
      <c r="Y438" s="149"/>
      <c r="Z438" s="113"/>
      <c r="AA438" s="248"/>
      <c r="AB438" s="113"/>
      <c r="AC438" s="191"/>
      <c r="AD438" s="113"/>
      <c r="AE438" s="149">
        <v>175</v>
      </c>
      <c r="AG438" s="149">
        <v>500</v>
      </c>
    </row>
    <row r="439" spans="1:33" x14ac:dyDescent="0.3">
      <c r="A439" s="113" t="s">
        <v>327</v>
      </c>
      <c r="B439" s="113"/>
      <c r="C439" s="113" t="s">
        <v>328</v>
      </c>
      <c r="D439" s="113"/>
      <c r="E439" s="150">
        <v>6080</v>
      </c>
      <c r="F439" s="113"/>
      <c r="G439" s="150">
        <v>6200</v>
      </c>
      <c r="H439" s="113"/>
      <c r="I439" s="150">
        <v>6430</v>
      </c>
      <c r="J439" s="113"/>
      <c r="K439" s="150">
        <v>6070.01</v>
      </c>
      <c r="L439" s="113" t="s">
        <v>580</v>
      </c>
      <c r="M439" s="150">
        <v>6130.03</v>
      </c>
      <c r="N439" s="113"/>
      <c r="O439" s="147">
        <v>5890.02</v>
      </c>
      <c r="P439" s="113" t="s">
        <v>580</v>
      </c>
      <c r="Q439" s="150">
        <v>6000</v>
      </c>
      <c r="R439" s="113"/>
      <c r="S439" s="150">
        <v>6000</v>
      </c>
      <c r="T439" s="113" t="s">
        <v>580</v>
      </c>
      <c r="U439" s="150">
        <v>6060</v>
      </c>
      <c r="V439" s="113"/>
      <c r="W439" s="150">
        <v>6300</v>
      </c>
      <c r="X439" s="150"/>
      <c r="Y439" s="149">
        <v>6300</v>
      </c>
      <c r="Z439" s="113"/>
      <c r="AA439" s="248">
        <v>6300</v>
      </c>
      <c r="AB439" s="113"/>
      <c r="AC439" s="191">
        <v>6750</v>
      </c>
      <c r="AD439" s="113"/>
      <c r="AE439" s="149">
        <v>5450</v>
      </c>
      <c r="AG439" s="149">
        <v>6972</v>
      </c>
    </row>
    <row r="440" spans="1:33" x14ac:dyDescent="0.3">
      <c r="A440" s="113" t="s">
        <v>460</v>
      </c>
      <c r="B440" s="113"/>
      <c r="C440" s="113" t="s">
        <v>461</v>
      </c>
      <c r="D440" s="113"/>
      <c r="E440" s="150">
        <v>23</v>
      </c>
      <c r="F440" s="113"/>
      <c r="G440" s="150">
        <v>0</v>
      </c>
      <c r="H440" s="113"/>
      <c r="I440" s="150">
        <v>97.5</v>
      </c>
      <c r="J440" s="113"/>
      <c r="K440" s="150">
        <v>60</v>
      </c>
      <c r="L440" s="113" t="s">
        <v>580</v>
      </c>
      <c r="M440" s="150">
        <v>60</v>
      </c>
      <c r="N440" s="113"/>
      <c r="O440" s="147">
        <v>0</v>
      </c>
      <c r="P440" s="113" t="s">
        <v>580</v>
      </c>
      <c r="Q440" s="150">
        <v>200</v>
      </c>
      <c r="R440" s="113"/>
      <c r="S440" s="150">
        <v>0</v>
      </c>
      <c r="T440" s="113" t="s">
        <v>580</v>
      </c>
      <c r="U440" s="150">
        <v>0</v>
      </c>
      <c r="V440" s="113"/>
      <c r="W440" s="150">
        <v>0</v>
      </c>
      <c r="X440" s="150"/>
      <c r="Y440" s="149">
        <v>0</v>
      </c>
      <c r="Z440" s="113"/>
      <c r="AA440" s="248"/>
      <c r="AB440" s="113"/>
      <c r="AC440" s="191"/>
      <c r="AD440" s="113"/>
      <c r="AE440" s="149">
        <v>22</v>
      </c>
    </row>
    <row r="441" spans="1:33" x14ac:dyDescent="0.3">
      <c r="A441" s="113" t="s">
        <v>329</v>
      </c>
      <c r="B441" s="113"/>
      <c r="C441" s="113" t="s">
        <v>330</v>
      </c>
      <c r="D441" s="113"/>
      <c r="E441" s="150">
        <v>1973.16</v>
      </c>
      <c r="F441" s="113"/>
      <c r="G441" s="150">
        <v>1880.37</v>
      </c>
      <c r="H441" s="113"/>
      <c r="I441" s="150">
        <v>1954.91</v>
      </c>
      <c r="J441" s="113"/>
      <c r="K441" s="150">
        <v>1812.94</v>
      </c>
      <c r="L441" s="113" t="s">
        <v>580</v>
      </c>
      <c r="M441" s="150">
        <v>2253.71</v>
      </c>
      <c r="N441" s="113"/>
      <c r="O441" s="147">
        <v>2556.69</v>
      </c>
      <c r="P441" s="113" t="s">
        <v>580</v>
      </c>
      <c r="Q441" s="150">
        <v>2750</v>
      </c>
      <c r="R441" s="113"/>
      <c r="S441" s="150">
        <v>2703.99</v>
      </c>
      <c r="T441" s="113" t="s">
        <v>580</v>
      </c>
      <c r="U441" s="150">
        <v>2450.37</v>
      </c>
      <c r="V441" s="113"/>
      <c r="W441" s="150">
        <v>2452.34</v>
      </c>
      <c r="X441" s="150"/>
      <c r="Y441" s="149">
        <v>1504.81</v>
      </c>
      <c r="Z441" s="113"/>
      <c r="AA441" s="248">
        <v>1525.64</v>
      </c>
      <c r="AB441" s="113"/>
      <c r="AC441" s="191">
        <v>2000</v>
      </c>
      <c r="AD441" s="113"/>
      <c r="AE441" s="149">
        <v>1313.66</v>
      </c>
      <c r="AG441" s="149">
        <v>2500</v>
      </c>
    </row>
    <row r="442" spans="1:33" x14ac:dyDescent="0.3">
      <c r="A442" s="113" t="s">
        <v>462</v>
      </c>
      <c r="B442" s="113"/>
      <c r="C442" s="113" t="s">
        <v>464</v>
      </c>
      <c r="D442" s="113"/>
      <c r="E442" s="150">
        <v>5.21</v>
      </c>
      <c r="F442" s="113"/>
      <c r="G442" s="150">
        <v>0</v>
      </c>
      <c r="H442" s="113"/>
      <c r="I442" s="150">
        <v>19.75</v>
      </c>
      <c r="J442" s="113"/>
      <c r="K442" s="150">
        <v>15.29</v>
      </c>
      <c r="L442" s="113" t="s">
        <v>580</v>
      </c>
      <c r="M442" s="150">
        <v>16.46</v>
      </c>
      <c r="N442" s="113"/>
      <c r="O442" s="147">
        <v>0</v>
      </c>
      <c r="P442" s="113" t="s">
        <v>580</v>
      </c>
      <c r="Q442" s="150">
        <v>100</v>
      </c>
      <c r="R442" s="113"/>
      <c r="S442" s="150">
        <v>0</v>
      </c>
      <c r="T442" s="113" t="s">
        <v>580</v>
      </c>
      <c r="U442" s="150">
        <v>0</v>
      </c>
      <c r="V442" s="113"/>
      <c r="W442" s="150">
        <v>0</v>
      </c>
      <c r="X442" s="150"/>
      <c r="Y442" s="149">
        <v>0</v>
      </c>
      <c r="Z442" s="113"/>
      <c r="AA442" s="248"/>
      <c r="AB442" s="113"/>
      <c r="AC442" s="191"/>
      <c r="AD442" s="113"/>
      <c r="AE442" s="149">
        <v>5</v>
      </c>
    </row>
    <row r="443" spans="1:33" x14ac:dyDescent="0.3">
      <c r="A443" s="113" t="s">
        <v>508</v>
      </c>
      <c r="B443" s="113"/>
      <c r="C443" s="113" t="s">
        <v>509</v>
      </c>
      <c r="D443" s="113"/>
      <c r="E443" s="150"/>
      <c r="F443" s="113"/>
      <c r="G443" s="150"/>
      <c r="H443" s="113"/>
      <c r="I443" s="150">
        <v>758.99</v>
      </c>
      <c r="J443" s="113"/>
      <c r="K443" s="150">
        <v>0</v>
      </c>
      <c r="L443" s="113"/>
      <c r="M443" s="150"/>
      <c r="N443" s="113"/>
      <c r="O443" s="147"/>
      <c r="P443" s="113"/>
      <c r="Q443" s="150"/>
      <c r="R443" s="113"/>
      <c r="S443" s="150"/>
      <c r="T443" s="113"/>
      <c r="U443" s="150"/>
      <c r="V443" s="113"/>
      <c r="W443" s="150"/>
      <c r="X443" s="150"/>
      <c r="Y443" s="149">
        <v>0</v>
      </c>
      <c r="Z443" s="113"/>
      <c r="AA443" s="248"/>
      <c r="AB443" s="113"/>
      <c r="AC443" s="191"/>
      <c r="AD443" s="113"/>
      <c r="AE443" s="149"/>
    </row>
    <row r="444" spans="1:33" x14ac:dyDescent="0.3">
      <c r="A444" s="113" t="s">
        <v>463</v>
      </c>
      <c r="B444" s="113"/>
      <c r="C444" s="113" t="s">
        <v>465</v>
      </c>
      <c r="D444" s="113"/>
      <c r="E444" s="150">
        <v>160.96</v>
      </c>
      <c r="F444" s="113"/>
      <c r="G444" s="150">
        <v>0</v>
      </c>
      <c r="H444" s="113"/>
      <c r="I444" s="150">
        <v>0</v>
      </c>
      <c r="J444" s="113"/>
      <c r="K444" s="150">
        <v>0</v>
      </c>
      <c r="L444" s="113"/>
      <c r="M444" s="150">
        <v>0</v>
      </c>
      <c r="N444" s="113"/>
      <c r="O444" s="147">
        <v>0</v>
      </c>
      <c r="P444" s="113"/>
      <c r="Q444" s="150">
        <v>0</v>
      </c>
      <c r="R444" s="113"/>
      <c r="S444" s="150">
        <v>0</v>
      </c>
      <c r="T444" s="113"/>
      <c r="U444" s="150">
        <v>0</v>
      </c>
      <c r="V444" s="113"/>
      <c r="W444" s="150">
        <v>0</v>
      </c>
      <c r="X444" s="150"/>
      <c r="Y444" s="149">
        <v>0</v>
      </c>
      <c r="Z444" s="113"/>
      <c r="AA444" s="248"/>
      <c r="AB444" s="113"/>
      <c r="AC444" s="191"/>
      <c r="AD444" s="113"/>
      <c r="AE444" s="149"/>
    </row>
    <row r="445" spans="1:33" x14ac:dyDescent="0.3">
      <c r="A445" s="113" t="s">
        <v>331</v>
      </c>
      <c r="B445" s="113"/>
      <c r="C445" s="113" t="s">
        <v>332</v>
      </c>
      <c r="D445" s="113"/>
      <c r="E445" s="150">
        <v>31900</v>
      </c>
      <c r="F445" s="113"/>
      <c r="G445" s="150">
        <v>32500</v>
      </c>
      <c r="H445" s="113"/>
      <c r="I445" s="150">
        <v>33950</v>
      </c>
      <c r="J445" s="113"/>
      <c r="K445" s="150">
        <v>30650</v>
      </c>
      <c r="L445" s="113" t="s">
        <v>580</v>
      </c>
      <c r="M445" s="150">
        <v>30949.64</v>
      </c>
      <c r="N445" s="113"/>
      <c r="O445" s="147">
        <v>31250</v>
      </c>
      <c r="P445" s="113" t="s">
        <v>580</v>
      </c>
      <c r="Q445" s="150">
        <v>32100</v>
      </c>
      <c r="R445" s="113"/>
      <c r="S445" s="150">
        <v>32100</v>
      </c>
      <c r="T445" s="113" t="s">
        <v>580</v>
      </c>
      <c r="U445" s="150">
        <v>34200</v>
      </c>
      <c r="V445" s="113"/>
      <c r="W445" s="150">
        <v>35400</v>
      </c>
      <c r="X445" s="150"/>
      <c r="Y445" s="149">
        <v>37800</v>
      </c>
      <c r="Z445" s="113"/>
      <c r="AA445" s="248">
        <v>38600</v>
      </c>
      <c r="AB445" s="113"/>
      <c r="AC445" s="191">
        <v>39900</v>
      </c>
      <c r="AD445" s="113"/>
      <c r="AE445" s="149">
        <v>33550</v>
      </c>
      <c r="AG445" s="149">
        <v>42060</v>
      </c>
    </row>
    <row r="446" spans="1:33" x14ac:dyDescent="0.3">
      <c r="A446" s="113" t="s">
        <v>333</v>
      </c>
      <c r="B446" s="113"/>
      <c r="C446" s="113" t="s">
        <v>679</v>
      </c>
      <c r="D446" s="113"/>
      <c r="E446" s="150">
        <v>125</v>
      </c>
      <c r="F446" s="113"/>
      <c r="G446" s="150">
        <v>450</v>
      </c>
      <c r="H446" s="113"/>
      <c r="I446" s="150">
        <v>787.5</v>
      </c>
      <c r="J446" s="113"/>
      <c r="K446" s="150">
        <v>375</v>
      </c>
      <c r="L446" s="113" t="s">
        <v>580</v>
      </c>
      <c r="M446" s="150">
        <v>825</v>
      </c>
      <c r="N446" s="113"/>
      <c r="O446" s="147">
        <v>525</v>
      </c>
      <c r="P446" s="113" t="s">
        <v>580</v>
      </c>
      <c r="Q446" s="150">
        <v>750</v>
      </c>
      <c r="R446" s="113"/>
      <c r="S446" s="150">
        <v>340</v>
      </c>
      <c r="T446" s="113" t="s">
        <v>580</v>
      </c>
      <c r="U446" s="150">
        <v>330</v>
      </c>
      <c r="V446" s="113"/>
      <c r="W446" s="150">
        <v>220</v>
      </c>
      <c r="X446" s="150"/>
      <c r="Y446" s="149">
        <v>880</v>
      </c>
      <c r="Z446" s="113"/>
      <c r="AA446" s="248">
        <v>330</v>
      </c>
      <c r="AB446" s="113"/>
      <c r="AC446" s="191">
        <v>440</v>
      </c>
      <c r="AD446" s="113"/>
      <c r="AE446" s="149">
        <v>0</v>
      </c>
    </row>
    <row r="447" spans="1:33" x14ac:dyDescent="0.3">
      <c r="A447" s="113" t="s">
        <v>334</v>
      </c>
      <c r="B447" s="113"/>
      <c r="C447" s="113" t="s">
        <v>1412</v>
      </c>
      <c r="D447" s="113"/>
      <c r="E447" s="150">
        <v>11196.19</v>
      </c>
      <c r="F447" s="113"/>
      <c r="G447" s="150">
        <v>12208.05</v>
      </c>
      <c r="H447" s="113"/>
      <c r="I447" s="150">
        <v>13165.59</v>
      </c>
      <c r="J447" s="113"/>
      <c r="K447" s="150">
        <v>7848.19</v>
      </c>
      <c r="L447" s="113" t="s">
        <v>580</v>
      </c>
      <c r="M447" s="150">
        <v>6961.33</v>
      </c>
      <c r="N447" s="113"/>
      <c r="O447" s="147">
        <v>8794.98</v>
      </c>
      <c r="P447" s="113" t="s">
        <v>580</v>
      </c>
      <c r="Q447" s="150">
        <v>10000</v>
      </c>
      <c r="R447" s="113"/>
      <c r="S447" s="150">
        <v>11757.86</v>
      </c>
      <c r="T447" s="113" t="s">
        <v>580</v>
      </c>
      <c r="U447" s="150">
        <v>12267.46</v>
      </c>
      <c r="V447" s="113"/>
      <c r="W447" s="150">
        <v>12296.37</v>
      </c>
      <c r="X447" s="150"/>
      <c r="Y447" s="149">
        <v>13172.77</v>
      </c>
      <c r="Z447" s="113"/>
      <c r="AA447" s="248">
        <v>13449.77</v>
      </c>
      <c r="AB447" s="113"/>
      <c r="AC447" s="191">
        <v>15000</v>
      </c>
      <c r="AD447" s="113"/>
      <c r="AE447" s="149">
        <v>11229.91</v>
      </c>
      <c r="AG447" s="149">
        <v>15000</v>
      </c>
    </row>
    <row r="448" spans="1:33" x14ac:dyDescent="0.3">
      <c r="A448" s="113" t="s">
        <v>335</v>
      </c>
      <c r="B448" s="113"/>
      <c r="C448" s="113" t="s">
        <v>1134</v>
      </c>
      <c r="D448" s="113"/>
      <c r="E448" s="150">
        <v>30.12</v>
      </c>
      <c r="F448" s="113"/>
      <c r="G448" s="150">
        <v>99.52</v>
      </c>
      <c r="H448" s="113"/>
      <c r="I448" s="150">
        <v>181.32</v>
      </c>
      <c r="J448" s="113"/>
      <c r="K448" s="150">
        <v>93.05</v>
      </c>
      <c r="L448" s="113" t="s">
        <v>580</v>
      </c>
      <c r="M448" s="150">
        <v>222.35</v>
      </c>
      <c r="N448" s="113"/>
      <c r="O448" s="147">
        <v>144.12</v>
      </c>
      <c r="P448" s="113" t="s">
        <v>580</v>
      </c>
      <c r="Q448" s="150">
        <v>350</v>
      </c>
      <c r="R448" s="113"/>
      <c r="S448" s="150">
        <v>91.93</v>
      </c>
      <c r="T448" s="113" t="s">
        <v>580</v>
      </c>
      <c r="U448" s="150">
        <v>85.42</v>
      </c>
      <c r="V448" s="113"/>
      <c r="W448" s="150">
        <v>59.1</v>
      </c>
      <c r="X448" s="150"/>
      <c r="Y448" s="149">
        <v>227.54</v>
      </c>
      <c r="Z448" s="113"/>
      <c r="AA448" s="248">
        <v>360.04</v>
      </c>
      <c r="AB448" s="113"/>
      <c r="AC448" s="191">
        <v>500</v>
      </c>
      <c r="AD448" s="113"/>
      <c r="AE448" s="149">
        <v>270.27</v>
      </c>
      <c r="AG448" s="149">
        <v>500</v>
      </c>
    </row>
    <row r="449" spans="1:33" x14ac:dyDescent="0.3">
      <c r="A449" s="113" t="s">
        <v>334</v>
      </c>
      <c r="B449" s="113"/>
      <c r="C449" s="113" t="s">
        <v>1393</v>
      </c>
      <c r="D449" s="113"/>
      <c r="E449" s="150"/>
      <c r="F449" s="113"/>
      <c r="G449" s="150"/>
      <c r="H449" s="113"/>
      <c r="I449" s="150"/>
      <c r="J449" s="113"/>
      <c r="K449" s="150"/>
      <c r="L449" s="113"/>
      <c r="M449" s="150"/>
      <c r="N449" s="113"/>
      <c r="O449" s="147"/>
      <c r="P449" s="113"/>
      <c r="Q449" s="150"/>
      <c r="R449" s="113"/>
      <c r="S449" s="150"/>
      <c r="T449" s="113"/>
      <c r="U449" s="150"/>
      <c r="V449" s="113"/>
      <c r="W449" s="150"/>
      <c r="X449" s="150"/>
      <c r="Y449" s="149">
        <v>8.4</v>
      </c>
      <c r="Z449" s="113"/>
      <c r="AA449" s="248">
        <v>33.6</v>
      </c>
      <c r="AB449" s="113"/>
      <c r="AC449" s="191">
        <v>100</v>
      </c>
      <c r="AD449" s="113"/>
      <c r="AE449" s="149">
        <v>28</v>
      </c>
      <c r="AG449" s="149">
        <v>100</v>
      </c>
    </row>
    <row r="450" spans="1:33" x14ac:dyDescent="0.3">
      <c r="A450" s="113" t="s">
        <v>466</v>
      </c>
      <c r="B450" s="113"/>
      <c r="C450" s="113" t="s">
        <v>467</v>
      </c>
      <c r="D450" s="113"/>
      <c r="E450" s="150">
        <v>95.2</v>
      </c>
      <c r="F450" s="113"/>
      <c r="G450" s="150">
        <v>0</v>
      </c>
      <c r="H450" s="113"/>
      <c r="I450" s="150">
        <v>0</v>
      </c>
      <c r="J450" s="113"/>
      <c r="K450" s="150">
        <v>0</v>
      </c>
      <c r="L450" s="113"/>
      <c r="M450" s="150">
        <v>0</v>
      </c>
      <c r="N450" s="113"/>
      <c r="O450" s="147">
        <v>0</v>
      </c>
      <c r="P450" s="113"/>
      <c r="Q450" s="150">
        <v>0</v>
      </c>
      <c r="R450" s="113"/>
      <c r="S450" s="150">
        <v>72</v>
      </c>
      <c r="T450" s="113"/>
      <c r="U450" s="150">
        <v>0</v>
      </c>
      <c r="V450" s="113"/>
      <c r="W450" s="150">
        <v>0</v>
      </c>
      <c r="X450" s="150"/>
      <c r="Y450" s="149">
        <v>0</v>
      </c>
      <c r="Z450" s="113"/>
      <c r="AA450" s="248"/>
      <c r="AB450" s="113"/>
      <c r="AC450" s="191"/>
      <c r="AD450" s="113"/>
      <c r="AE450" s="149"/>
    </row>
    <row r="451" spans="1:33" x14ac:dyDescent="0.3">
      <c r="A451" s="113" t="s">
        <v>336</v>
      </c>
      <c r="B451" s="113"/>
      <c r="C451" s="113" t="s">
        <v>337</v>
      </c>
      <c r="D451" s="113"/>
      <c r="E451" s="150">
        <v>0</v>
      </c>
      <c r="F451" s="113"/>
      <c r="G451" s="150">
        <v>1950.05</v>
      </c>
      <c r="H451" s="113"/>
      <c r="I451" s="150">
        <v>0</v>
      </c>
      <c r="J451" s="113"/>
      <c r="K451" s="150">
        <v>118.31</v>
      </c>
      <c r="L451" s="113" t="s">
        <v>581</v>
      </c>
      <c r="M451" s="150">
        <v>246.14</v>
      </c>
      <c r="N451" s="113"/>
      <c r="O451" s="147">
        <v>3533.79</v>
      </c>
      <c r="P451" s="113" t="s">
        <v>581</v>
      </c>
      <c r="Q451" s="150">
        <v>9500</v>
      </c>
      <c r="R451" s="113"/>
      <c r="S451" s="150">
        <v>6101.58</v>
      </c>
      <c r="T451" s="113" t="s">
        <v>581</v>
      </c>
      <c r="U451" s="150">
        <v>78.48</v>
      </c>
      <c r="V451" s="113"/>
      <c r="W451" s="150">
        <v>37.01</v>
      </c>
      <c r="X451" s="150"/>
      <c r="Y451" s="149">
        <v>129.43</v>
      </c>
      <c r="Z451" s="113"/>
      <c r="AA451" s="248">
        <v>1556.89</v>
      </c>
      <c r="AB451" s="113"/>
      <c r="AC451" s="191">
        <v>2500</v>
      </c>
      <c r="AD451" s="113"/>
      <c r="AE451" s="149">
        <v>1292.3599999999999</v>
      </c>
      <c r="AG451" s="149">
        <v>2500</v>
      </c>
    </row>
    <row r="452" spans="1:33" x14ac:dyDescent="0.3">
      <c r="A452" s="113" t="s">
        <v>338</v>
      </c>
      <c r="B452" s="113"/>
      <c r="C452" s="113" t="s">
        <v>339</v>
      </c>
      <c r="D452" s="113"/>
      <c r="E452" s="150">
        <v>34575</v>
      </c>
      <c r="F452" s="113"/>
      <c r="G452" s="150">
        <v>35027.21</v>
      </c>
      <c r="H452" s="113"/>
      <c r="I452" s="150">
        <v>36350</v>
      </c>
      <c r="J452" s="113"/>
      <c r="K452" s="150">
        <v>35820</v>
      </c>
      <c r="L452" s="113" t="s">
        <v>580</v>
      </c>
      <c r="M452" s="150">
        <v>36120</v>
      </c>
      <c r="N452" s="113"/>
      <c r="O452" s="147">
        <v>36300</v>
      </c>
      <c r="P452" s="113" t="s">
        <v>580</v>
      </c>
      <c r="Q452" s="150">
        <v>37500</v>
      </c>
      <c r="R452" s="113"/>
      <c r="S452" s="150">
        <v>36990</v>
      </c>
      <c r="T452" s="113" t="s">
        <v>580</v>
      </c>
      <c r="U452" s="150">
        <v>38597.760000000002</v>
      </c>
      <c r="V452" s="113"/>
      <c r="W452" s="150">
        <v>40800</v>
      </c>
      <c r="X452" s="150"/>
      <c r="Y452" s="149">
        <v>40800</v>
      </c>
      <c r="Z452" s="113"/>
      <c r="AA452" s="248">
        <v>31497.48</v>
      </c>
      <c r="AB452" s="113"/>
      <c r="AC452" s="191">
        <v>44000</v>
      </c>
      <c r="AD452" s="113"/>
      <c r="AE452" s="149">
        <v>29801.67</v>
      </c>
      <c r="AG452" s="149">
        <v>33060</v>
      </c>
    </row>
    <row r="453" spans="1:33" x14ac:dyDescent="0.3">
      <c r="A453" s="113" t="s">
        <v>340</v>
      </c>
      <c r="B453" s="113"/>
      <c r="C453" s="113" t="s">
        <v>341</v>
      </c>
      <c r="D453" s="113"/>
      <c r="E453" s="150">
        <v>545</v>
      </c>
      <c r="F453" s="113"/>
      <c r="G453" s="150">
        <v>825</v>
      </c>
      <c r="H453" s="113"/>
      <c r="I453" s="150">
        <v>150</v>
      </c>
      <c r="J453" s="113"/>
      <c r="K453" s="150">
        <v>1537.5</v>
      </c>
      <c r="L453" s="113" t="s">
        <v>580</v>
      </c>
      <c r="M453" s="150">
        <v>1275</v>
      </c>
      <c r="N453" s="113"/>
      <c r="O453" s="147">
        <v>1387.5</v>
      </c>
      <c r="P453" s="113" t="s">
        <v>580</v>
      </c>
      <c r="Q453" s="150">
        <v>1500</v>
      </c>
      <c r="R453" s="113"/>
      <c r="S453" s="150">
        <v>1870</v>
      </c>
      <c r="T453" s="113" t="s">
        <v>580</v>
      </c>
      <c r="U453" s="150">
        <v>1705</v>
      </c>
      <c r="V453" s="113"/>
      <c r="W453" s="150">
        <v>770</v>
      </c>
      <c r="X453" s="150"/>
      <c r="Y453" s="149">
        <v>385</v>
      </c>
      <c r="Z453" s="113"/>
      <c r="AA453" s="248">
        <v>4620</v>
      </c>
      <c r="AB453" s="113"/>
      <c r="AC453" s="191">
        <v>880</v>
      </c>
      <c r="AD453" s="113"/>
      <c r="AE453" s="149">
        <v>5335</v>
      </c>
      <c r="AG453" s="149">
        <v>880</v>
      </c>
    </row>
    <row r="454" spans="1:33" x14ac:dyDescent="0.3">
      <c r="A454" s="113" t="s">
        <v>342</v>
      </c>
      <c r="B454" s="113"/>
      <c r="C454" s="113" t="s">
        <v>343</v>
      </c>
      <c r="D454" s="113"/>
      <c r="E454" s="150">
        <v>10737.75</v>
      </c>
      <c r="F454" s="113"/>
      <c r="G454" s="150">
        <v>11182.28</v>
      </c>
      <c r="H454" s="113"/>
      <c r="I454" s="150">
        <v>12352.57</v>
      </c>
      <c r="J454" s="113"/>
      <c r="K454" s="150">
        <v>12045.63</v>
      </c>
      <c r="L454" s="113" t="s">
        <v>580</v>
      </c>
      <c r="M454" s="150">
        <v>13007.85</v>
      </c>
      <c r="N454" s="113"/>
      <c r="O454" s="147">
        <v>13716.29</v>
      </c>
      <c r="P454" s="113" t="s">
        <v>580</v>
      </c>
      <c r="Q454" s="150">
        <v>15000</v>
      </c>
      <c r="R454" s="113"/>
      <c r="S454" s="150">
        <v>13930.6</v>
      </c>
      <c r="T454" s="113" t="s">
        <v>580</v>
      </c>
      <c r="U454" s="150">
        <v>13220.88</v>
      </c>
      <c r="V454" s="113"/>
      <c r="W454" s="150">
        <v>9272.85</v>
      </c>
      <c r="X454" s="150"/>
      <c r="Y454" s="149">
        <v>14740.23</v>
      </c>
      <c r="Z454" s="113"/>
      <c r="AA454" s="248">
        <v>7060</v>
      </c>
      <c r="AB454" s="113"/>
      <c r="AC454" s="191">
        <v>7500</v>
      </c>
      <c r="AD454" s="113"/>
      <c r="AE454" s="149">
        <v>6346.98</v>
      </c>
      <c r="AG454" s="149">
        <v>7500</v>
      </c>
    </row>
    <row r="455" spans="1:33" x14ac:dyDescent="0.3">
      <c r="A455" s="113" t="s">
        <v>344</v>
      </c>
      <c r="B455" s="113"/>
      <c r="C455" s="113" t="s">
        <v>667</v>
      </c>
      <c r="D455" s="113"/>
      <c r="E455" s="150">
        <v>131.59</v>
      </c>
      <c r="F455" s="113"/>
      <c r="G455" s="150">
        <v>175.82</v>
      </c>
      <c r="H455" s="113"/>
      <c r="I455" s="150">
        <v>35.85</v>
      </c>
      <c r="J455" s="113"/>
      <c r="K455" s="150">
        <v>392.58</v>
      </c>
      <c r="L455" s="113" t="s">
        <v>580</v>
      </c>
      <c r="M455" s="150">
        <v>337.72</v>
      </c>
      <c r="N455" s="113"/>
      <c r="O455" s="147">
        <v>375.34</v>
      </c>
      <c r="P455" s="113" t="s">
        <v>580</v>
      </c>
      <c r="Q455" s="150">
        <v>400</v>
      </c>
      <c r="R455" s="113"/>
      <c r="S455" s="150">
        <v>502.44</v>
      </c>
      <c r="T455" s="113" t="s">
        <v>580</v>
      </c>
      <c r="U455" s="150">
        <v>431.12</v>
      </c>
      <c r="V455" s="113"/>
      <c r="W455" s="150">
        <v>185.41</v>
      </c>
      <c r="X455" s="150"/>
      <c r="Y455" s="149">
        <v>97.35</v>
      </c>
      <c r="Z455" s="113"/>
      <c r="AA455" s="248">
        <v>1254.76</v>
      </c>
      <c r="AB455" s="113"/>
      <c r="AC455" s="191">
        <v>500</v>
      </c>
      <c r="AD455" s="113"/>
      <c r="AE455" s="149">
        <v>1410.87</v>
      </c>
      <c r="AG455" s="149">
        <v>1000</v>
      </c>
    </row>
    <row r="456" spans="1:33" x14ac:dyDescent="0.3">
      <c r="A456" s="113" t="s">
        <v>1318</v>
      </c>
      <c r="B456" s="113"/>
      <c r="C456" s="113" t="s">
        <v>1119</v>
      </c>
      <c r="D456" s="113"/>
      <c r="E456" s="150"/>
      <c r="F456" s="113"/>
      <c r="G456" s="150"/>
      <c r="H456" s="113"/>
      <c r="I456" s="150"/>
      <c r="J456" s="113"/>
      <c r="K456" s="150"/>
      <c r="L456" s="113"/>
      <c r="M456" s="150"/>
      <c r="N456" s="113"/>
      <c r="O456" s="147"/>
      <c r="P456" s="113"/>
      <c r="Q456" s="150"/>
      <c r="R456" s="113"/>
      <c r="S456" s="150"/>
      <c r="T456" s="113"/>
      <c r="U456" s="150">
        <v>1611.03</v>
      </c>
      <c r="V456" s="113"/>
      <c r="W456" s="150">
        <v>6521.7</v>
      </c>
      <c r="X456" s="150"/>
      <c r="Y456" s="149">
        <v>7114.23</v>
      </c>
      <c r="Z456" s="113"/>
      <c r="AA456" s="248">
        <v>0</v>
      </c>
      <c r="AB456" s="113"/>
      <c r="AC456" s="191">
        <v>7500</v>
      </c>
      <c r="AD456" s="113"/>
      <c r="AE456" s="149">
        <v>0</v>
      </c>
      <c r="AG456" s="149">
        <v>7500</v>
      </c>
    </row>
    <row r="457" spans="1:33" x14ac:dyDescent="0.3">
      <c r="A457" s="113" t="s">
        <v>1582</v>
      </c>
      <c r="B457" s="113"/>
      <c r="C457" s="113" t="s">
        <v>1583</v>
      </c>
      <c r="D457" s="113"/>
      <c r="E457" s="150"/>
      <c r="F457" s="113"/>
      <c r="G457" s="150"/>
      <c r="H457" s="113"/>
      <c r="I457" s="150"/>
      <c r="J457" s="113"/>
      <c r="K457" s="150"/>
      <c r="L457" s="113"/>
      <c r="M457" s="150"/>
      <c r="N457" s="113"/>
      <c r="O457" s="147"/>
      <c r="P457" s="113"/>
      <c r="Q457" s="150"/>
      <c r="R457" s="113"/>
      <c r="S457" s="150"/>
      <c r="T457" s="113"/>
      <c r="U457" s="150"/>
      <c r="V457" s="113"/>
      <c r="W457" s="150"/>
      <c r="X457" s="150"/>
      <c r="Y457" s="149"/>
      <c r="Z457" s="113"/>
      <c r="AA457" s="248"/>
      <c r="AB457" s="113"/>
      <c r="AC457" s="191"/>
      <c r="AD457" s="113"/>
      <c r="AE457" s="149">
        <v>6000</v>
      </c>
    </row>
    <row r="458" spans="1:33" x14ac:dyDescent="0.3">
      <c r="A458" s="113" t="s">
        <v>345</v>
      </c>
      <c r="B458" s="113"/>
      <c r="C458" s="113" t="s">
        <v>346</v>
      </c>
      <c r="D458" s="113"/>
      <c r="E458" s="150">
        <v>1229</v>
      </c>
      <c r="F458" s="113"/>
      <c r="G458" s="150">
        <v>671.23</v>
      </c>
      <c r="H458" s="113"/>
      <c r="I458" s="150">
        <v>701</v>
      </c>
      <c r="J458" s="113"/>
      <c r="K458" s="150">
        <v>1164.76</v>
      </c>
      <c r="L458" s="113" t="s">
        <v>582</v>
      </c>
      <c r="M458" s="150">
        <v>2427.36</v>
      </c>
      <c r="N458" s="113"/>
      <c r="O458" s="147">
        <v>1552.62</v>
      </c>
      <c r="P458" s="113" t="s">
        <v>582</v>
      </c>
      <c r="Q458" s="150">
        <v>3000</v>
      </c>
      <c r="R458" s="113"/>
      <c r="S458" s="150">
        <v>1998.6</v>
      </c>
      <c r="T458" s="113" t="s">
        <v>582</v>
      </c>
      <c r="U458" s="150">
        <v>1895.5</v>
      </c>
      <c r="V458" s="113"/>
      <c r="W458" s="150">
        <v>0</v>
      </c>
      <c r="X458" s="150"/>
      <c r="Y458" s="149">
        <v>0</v>
      </c>
      <c r="Z458" s="113"/>
      <c r="AA458" s="248"/>
      <c r="AB458" s="113"/>
      <c r="AC458" s="191"/>
      <c r="AD458" s="113"/>
      <c r="AE458" s="149">
        <v>720</v>
      </c>
      <c r="AG458" s="149">
        <v>1000</v>
      </c>
    </row>
    <row r="459" spans="1:33" x14ac:dyDescent="0.3">
      <c r="A459" s="113" t="s">
        <v>347</v>
      </c>
      <c r="B459" s="113"/>
      <c r="C459" s="113" t="s">
        <v>348</v>
      </c>
      <c r="D459" s="113"/>
      <c r="E459" s="150">
        <v>1480.8</v>
      </c>
      <c r="F459" s="113"/>
      <c r="G459" s="150">
        <v>245.2</v>
      </c>
      <c r="H459" s="113"/>
      <c r="I459" s="150">
        <v>448.77</v>
      </c>
      <c r="J459" s="113"/>
      <c r="K459" s="150">
        <v>1234.76</v>
      </c>
      <c r="L459" s="113" t="s">
        <v>581</v>
      </c>
      <c r="M459" s="150">
        <v>4735.38</v>
      </c>
      <c r="N459" s="113"/>
      <c r="O459" s="147">
        <v>2493.89</v>
      </c>
      <c r="P459" s="113" t="s">
        <v>581</v>
      </c>
      <c r="Q459" s="150">
        <v>3000</v>
      </c>
      <c r="R459" s="113"/>
      <c r="S459" s="150">
        <v>3199.33</v>
      </c>
      <c r="T459" s="113" t="s">
        <v>581</v>
      </c>
      <c r="U459" s="150">
        <v>296.85000000000002</v>
      </c>
      <c r="V459" s="113"/>
      <c r="W459" s="150">
        <v>0</v>
      </c>
      <c r="X459" s="150"/>
      <c r="Y459" s="149">
        <v>-733.45</v>
      </c>
      <c r="Z459" s="113"/>
      <c r="AA459" s="248">
        <v>776.36</v>
      </c>
      <c r="AB459" s="113"/>
      <c r="AC459" s="191">
        <v>1000</v>
      </c>
      <c r="AD459" s="113"/>
      <c r="AE459" s="149">
        <v>2617.71</v>
      </c>
      <c r="AG459" s="149">
        <v>1500</v>
      </c>
    </row>
    <row r="460" spans="1:33" x14ac:dyDescent="0.3">
      <c r="A460" s="113" t="s">
        <v>1240</v>
      </c>
      <c r="B460" s="113"/>
      <c r="C460" s="113" t="s">
        <v>1192</v>
      </c>
      <c r="D460" s="113"/>
      <c r="E460" s="150"/>
      <c r="F460" s="113"/>
      <c r="G460" s="150"/>
      <c r="H460" s="113"/>
      <c r="I460" s="150"/>
      <c r="J460" s="113"/>
      <c r="K460" s="150"/>
      <c r="L460" s="113"/>
      <c r="M460" s="150"/>
      <c r="N460" s="113"/>
      <c r="O460" s="147"/>
      <c r="P460" s="113"/>
      <c r="Q460" s="150"/>
      <c r="R460" s="113"/>
      <c r="S460" s="150"/>
      <c r="T460" s="113"/>
      <c r="U460" s="150">
        <v>500</v>
      </c>
      <c r="V460" s="113"/>
      <c r="W460" s="150">
        <v>420</v>
      </c>
      <c r="X460" s="150"/>
      <c r="Y460" s="149">
        <v>380</v>
      </c>
      <c r="Z460" s="113"/>
      <c r="AA460" s="248"/>
      <c r="AB460" s="113"/>
      <c r="AC460" s="191"/>
      <c r="AD460" s="113"/>
      <c r="AE460" s="149"/>
    </row>
    <row r="461" spans="1:33" x14ac:dyDescent="0.3">
      <c r="A461" s="113" t="s">
        <v>349</v>
      </c>
      <c r="B461" s="113"/>
      <c r="C461" s="113" t="s">
        <v>350</v>
      </c>
      <c r="D461" s="113"/>
      <c r="E461" s="150">
        <v>29275</v>
      </c>
      <c r="F461" s="113"/>
      <c r="G461" s="150">
        <v>30100</v>
      </c>
      <c r="H461" s="113"/>
      <c r="I461" s="150">
        <v>31250</v>
      </c>
      <c r="J461" s="113"/>
      <c r="K461" s="150">
        <v>28850</v>
      </c>
      <c r="L461" s="113" t="s">
        <v>580</v>
      </c>
      <c r="M461" s="150">
        <v>29150</v>
      </c>
      <c r="N461" s="113"/>
      <c r="O461" s="147">
        <v>29450</v>
      </c>
      <c r="P461" s="113" t="s">
        <v>580</v>
      </c>
      <c r="Q461" s="150">
        <v>30300</v>
      </c>
      <c r="R461" s="113"/>
      <c r="S461" s="150">
        <v>30300</v>
      </c>
      <c r="T461" s="113" t="s">
        <v>580</v>
      </c>
      <c r="U461" s="150">
        <v>31200</v>
      </c>
      <c r="V461" s="113"/>
      <c r="W461" s="150">
        <v>31601.25</v>
      </c>
      <c r="X461" s="150"/>
      <c r="Y461" s="149">
        <v>21793.75</v>
      </c>
      <c r="Z461" s="113"/>
      <c r="AA461" s="248">
        <v>36000</v>
      </c>
      <c r="AB461" s="113"/>
      <c r="AC461" s="191">
        <v>39900</v>
      </c>
      <c r="AD461" s="113"/>
      <c r="AE461" s="149">
        <v>33550</v>
      </c>
      <c r="AG461" s="149">
        <v>42060</v>
      </c>
    </row>
    <row r="462" spans="1:33" x14ac:dyDescent="0.3">
      <c r="A462" s="113" t="s">
        <v>1394</v>
      </c>
      <c r="B462" s="113"/>
      <c r="C462" s="113" t="s">
        <v>1395</v>
      </c>
      <c r="D462" s="113"/>
      <c r="E462" s="150"/>
      <c r="F462" s="113"/>
      <c r="G462" s="150"/>
      <c r="H462" s="113"/>
      <c r="I462" s="150"/>
      <c r="J462" s="113"/>
      <c r="K462" s="150"/>
      <c r="L462" s="113"/>
      <c r="M462" s="150"/>
      <c r="N462" s="113"/>
      <c r="O462" s="147"/>
      <c r="P462" s="113"/>
      <c r="Q462" s="150"/>
      <c r="R462" s="113"/>
      <c r="S462" s="150"/>
      <c r="T462" s="113"/>
      <c r="U462" s="150"/>
      <c r="V462" s="113"/>
      <c r="W462" s="150"/>
      <c r="X462" s="150"/>
      <c r="Y462" s="149">
        <v>11000</v>
      </c>
      <c r="Z462" s="113"/>
      <c r="AA462" s="248"/>
      <c r="AB462" s="113"/>
      <c r="AC462" s="191"/>
      <c r="AD462" s="113"/>
      <c r="AE462" s="149"/>
    </row>
    <row r="463" spans="1:33" x14ac:dyDescent="0.3">
      <c r="A463" s="113" t="s">
        <v>351</v>
      </c>
      <c r="B463" s="113"/>
      <c r="C463" s="113" t="s">
        <v>665</v>
      </c>
      <c r="D463" s="113"/>
      <c r="E463" s="150">
        <v>1042.5</v>
      </c>
      <c r="F463" s="113"/>
      <c r="G463" s="150">
        <v>900</v>
      </c>
      <c r="H463" s="113"/>
      <c r="I463" s="150">
        <v>1087.5</v>
      </c>
      <c r="J463" s="113"/>
      <c r="K463" s="150">
        <v>1387.5</v>
      </c>
      <c r="L463" s="113" t="s">
        <v>580</v>
      </c>
      <c r="M463" s="150">
        <v>1762.5</v>
      </c>
      <c r="N463" s="113"/>
      <c r="O463" s="147">
        <v>1500</v>
      </c>
      <c r="P463" s="113" t="s">
        <v>580</v>
      </c>
      <c r="Q463" s="150">
        <v>1000</v>
      </c>
      <c r="R463" s="113"/>
      <c r="S463" s="150">
        <v>1785</v>
      </c>
      <c r="T463" s="113" t="s">
        <v>580</v>
      </c>
      <c r="U463" s="150">
        <v>1155</v>
      </c>
      <c r="V463" s="113"/>
      <c r="W463" s="150">
        <v>880</v>
      </c>
      <c r="X463" s="150"/>
      <c r="Y463" s="149">
        <v>385</v>
      </c>
      <c r="Z463" s="113"/>
      <c r="AA463" s="248">
        <v>1210</v>
      </c>
      <c r="AB463" s="113"/>
      <c r="AC463" s="191">
        <v>330</v>
      </c>
      <c r="AD463" s="113"/>
      <c r="AE463" s="149">
        <v>1015</v>
      </c>
      <c r="AG463" s="149">
        <v>550</v>
      </c>
    </row>
    <row r="464" spans="1:33" x14ac:dyDescent="0.3">
      <c r="A464" s="113" t="s">
        <v>352</v>
      </c>
      <c r="B464" s="113"/>
      <c r="C464" s="113" t="s">
        <v>353</v>
      </c>
      <c r="D464" s="113"/>
      <c r="E464" s="150">
        <v>9277.67</v>
      </c>
      <c r="F464" s="113"/>
      <c r="G464" s="150">
        <v>10736.98</v>
      </c>
      <c r="H464" s="113"/>
      <c r="I464" s="150">
        <v>10710.57</v>
      </c>
      <c r="J464" s="113"/>
      <c r="K464" s="150">
        <v>14989.51</v>
      </c>
      <c r="L464" s="113" t="s">
        <v>580</v>
      </c>
      <c r="M464" s="150">
        <v>13024.6</v>
      </c>
      <c r="N464" s="113"/>
      <c r="O464" s="147">
        <v>13743</v>
      </c>
      <c r="P464" s="113" t="s">
        <v>580</v>
      </c>
      <c r="Q464" s="150">
        <v>15000</v>
      </c>
      <c r="R464" s="113"/>
      <c r="S464" s="150">
        <v>13251.81</v>
      </c>
      <c r="T464" s="113" t="s">
        <v>580</v>
      </c>
      <c r="U464" s="150">
        <v>12250.88</v>
      </c>
      <c r="V464" s="113"/>
      <c r="W464" s="150">
        <v>7081.18</v>
      </c>
      <c r="X464" s="150"/>
      <c r="Y464" s="149">
        <v>7713.52</v>
      </c>
      <c r="Z464" s="113"/>
      <c r="AA464" s="248">
        <v>11175.28</v>
      </c>
      <c r="AB464" s="113"/>
      <c r="AC464" s="191">
        <v>8500</v>
      </c>
      <c r="AD464" s="113"/>
      <c r="AE464" s="149">
        <v>7908.41</v>
      </c>
      <c r="AG464" s="149">
        <v>8500</v>
      </c>
    </row>
    <row r="465" spans="1:33" x14ac:dyDescent="0.3">
      <c r="A465" s="113" t="s">
        <v>354</v>
      </c>
      <c r="B465" s="113"/>
      <c r="C465" s="113" t="s">
        <v>666</v>
      </c>
      <c r="D465" s="113"/>
      <c r="E465" s="150">
        <v>252.67</v>
      </c>
      <c r="F465" s="113"/>
      <c r="G465" s="150">
        <v>192.89</v>
      </c>
      <c r="H465" s="113"/>
      <c r="I465" s="150">
        <v>252.07</v>
      </c>
      <c r="J465" s="113"/>
      <c r="K465" s="150">
        <v>357.03</v>
      </c>
      <c r="L465" s="113" t="s">
        <v>580</v>
      </c>
      <c r="M465" s="150">
        <v>469.14</v>
      </c>
      <c r="N465" s="113"/>
      <c r="O465" s="147">
        <v>403.32</v>
      </c>
      <c r="P465" s="113" t="s">
        <v>580</v>
      </c>
      <c r="Q465" s="150">
        <v>400</v>
      </c>
      <c r="R465" s="113"/>
      <c r="S465" s="150">
        <v>462.81</v>
      </c>
      <c r="T465" s="113" t="s">
        <v>580</v>
      </c>
      <c r="U465" s="150">
        <v>293.81</v>
      </c>
      <c r="V465" s="113"/>
      <c r="W465" s="150">
        <v>219.66</v>
      </c>
      <c r="X465" s="150"/>
      <c r="Y465" s="149">
        <v>96.88</v>
      </c>
      <c r="Z465" s="113"/>
      <c r="AA465" s="248">
        <v>290.7</v>
      </c>
      <c r="AB465" s="113"/>
      <c r="AC465" s="191">
        <v>250</v>
      </c>
      <c r="AD465" s="113"/>
      <c r="AE465" s="149">
        <v>236.64</v>
      </c>
      <c r="AG465" s="149">
        <v>550</v>
      </c>
    </row>
    <row r="466" spans="1:33" x14ac:dyDescent="0.3">
      <c r="A466" s="113" t="s">
        <v>1317</v>
      </c>
      <c r="B466" s="113"/>
      <c r="C466" s="113" t="s">
        <v>1120</v>
      </c>
      <c r="D466" s="113"/>
      <c r="E466" s="150"/>
      <c r="F466" s="113"/>
      <c r="G466" s="150"/>
      <c r="H466" s="113"/>
      <c r="I466" s="150"/>
      <c r="J466" s="113"/>
      <c r="K466" s="150"/>
      <c r="L466" s="113"/>
      <c r="M466" s="150"/>
      <c r="N466" s="113"/>
      <c r="O466" s="147"/>
      <c r="P466" s="113"/>
      <c r="Q466" s="150"/>
      <c r="R466" s="113"/>
      <c r="S466" s="150"/>
      <c r="T466" s="113"/>
      <c r="U466" s="150">
        <v>1611.03</v>
      </c>
      <c r="V466" s="113"/>
      <c r="W466" s="150">
        <v>6521.7</v>
      </c>
      <c r="X466" s="150"/>
      <c r="Y466" s="149">
        <v>5569.23</v>
      </c>
      <c r="Z466" s="113"/>
      <c r="AA466" s="248">
        <v>2013.6</v>
      </c>
      <c r="AB466" s="113"/>
      <c r="AC466" s="191">
        <v>6500</v>
      </c>
      <c r="AD466" s="113"/>
      <c r="AE466" s="149">
        <v>6807.65</v>
      </c>
      <c r="AG466" s="149">
        <v>7500</v>
      </c>
    </row>
    <row r="467" spans="1:33" x14ac:dyDescent="0.3">
      <c r="A467" s="113" t="s">
        <v>468</v>
      </c>
      <c r="B467" s="113"/>
      <c r="C467" s="113" t="s">
        <v>469</v>
      </c>
      <c r="D467" s="113"/>
      <c r="E467" s="150">
        <v>605.38</v>
      </c>
      <c r="F467" s="113"/>
      <c r="G467" s="150">
        <v>0</v>
      </c>
      <c r="H467" s="113"/>
      <c r="I467" s="150">
        <v>0</v>
      </c>
      <c r="J467" s="113"/>
      <c r="K467" s="150">
        <v>0</v>
      </c>
      <c r="L467" s="113"/>
      <c r="M467" s="150">
        <v>0</v>
      </c>
      <c r="N467" s="113"/>
      <c r="O467" s="147">
        <v>0</v>
      </c>
      <c r="P467" s="113"/>
      <c r="Q467" s="150">
        <v>0</v>
      </c>
      <c r="R467" s="113"/>
      <c r="S467" s="150">
        <v>0</v>
      </c>
      <c r="T467" s="113"/>
      <c r="U467" s="150">
        <v>0</v>
      </c>
      <c r="V467" s="113"/>
      <c r="W467" s="150">
        <v>0</v>
      </c>
      <c r="X467" s="150"/>
      <c r="Y467" s="149">
        <v>0</v>
      </c>
      <c r="Z467" s="113"/>
      <c r="AA467" s="248" t="s">
        <v>640</v>
      </c>
      <c r="AB467" s="113"/>
      <c r="AC467" s="191"/>
      <c r="AD467" s="113"/>
      <c r="AE467" s="149"/>
    </row>
    <row r="468" spans="1:33" x14ac:dyDescent="0.3">
      <c r="A468" s="113" t="s">
        <v>1584</v>
      </c>
      <c r="B468" s="113"/>
      <c r="C468" s="113" t="s">
        <v>1585</v>
      </c>
      <c r="D468" s="113"/>
      <c r="E468" s="150"/>
      <c r="F468" s="113"/>
      <c r="G468" s="150"/>
      <c r="H468" s="113"/>
      <c r="I468" s="150"/>
      <c r="J468" s="113"/>
      <c r="K468" s="150"/>
      <c r="L468" s="113"/>
      <c r="M468" s="150"/>
      <c r="N468" s="113"/>
      <c r="O468" s="147"/>
      <c r="P468" s="113"/>
      <c r="Q468" s="150"/>
      <c r="R468" s="113"/>
      <c r="S468" s="150"/>
      <c r="T468" s="113"/>
      <c r="U468" s="150"/>
      <c r="V468" s="113"/>
      <c r="W468" s="150"/>
      <c r="X468" s="150"/>
      <c r="Y468" s="149"/>
      <c r="Z468" s="113"/>
      <c r="AA468" s="248"/>
      <c r="AB468" s="113"/>
      <c r="AC468" s="191"/>
      <c r="AD468" s="113"/>
      <c r="AE468" s="149">
        <v>600</v>
      </c>
      <c r="AG468" s="149">
        <v>600</v>
      </c>
    </row>
    <row r="469" spans="1:33" x14ac:dyDescent="0.3">
      <c r="A469" s="113" t="s">
        <v>510</v>
      </c>
      <c r="B469" s="113"/>
      <c r="C469" s="113" t="s">
        <v>511</v>
      </c>
      <c r="D469" s="113"/>
      <c r="E469" s="150"/>
      <c r="F469" s="113"/>
      <c r="G469" s="150"/>
      <c r="H469" s="113"/>
      <c r="I469" s="150">
        <v>93.17</v>
      </c>
      <c r="J469" s="113"/>
      <c r="K469" s="150">
        <v>73.55</v>
      </c>
      <c r="L469" s="113" t="s">
        <v>581</v>
      </c>
      <c r="M469" s="150">
        <v>630.78</v>
      </c>
      <c r="N469" s="113"/>
      <c r="O469" s="147">
        <v>815.01</v>
      </c>
      <c r="P469" s="113" t="s">
        <v>581</v>
      </c>
      <c r="Q469" s="150">
        <v>1500</v>
      </c>
      <c r="R469" s="113"/>
      <c r="S469" s="150">
        <v>2344.75</v>
      </c>
      <c r="T469" s="113" t="s">
        <v>581</v>
      </c>
      <c r="U469" s="150">
        <v>0</v>
      </c>
      <c r="V469" s="113"/>
      <c r="W469" s="150">
        <v>275</v>
      </c>
      <c r="X469" s="150"/>
      <c r="Y469" s="149">
        <v>74.47</v>
      </c>
      <c r="Z469" s="113"/>
      <c r="AA469" s="248">
        <v>0</v>
      </c>
      <c r="AB469" s="113"/>
      <c r="AC469" s="191">
        <v>500</v>
      </c>
      <c r="AD469" s="113"/>
      <c r="AE469" s="149">
        <v>205.55</v>
      </c>
      <c r="AG469" s="149">
        <v>500</v>
      </c>
    </row>
    <row r="470" spans="1:33" x14ac:dyDescent="0.3">
      <c r="A470" s="113" t="s">
        <v>585</v>
      </c>
      <c r="B470" s="113"/>
      <c r="C470" s="113" t="s">
        <v>611</v>
      </c>
      <c r="D470" s="113"/>
      <c r="E470" s="150">
        <v>0</v>
      </c>
      <c r="F470" s="113"/>
      <c r="G470" s="150">
        <v>0</v>
      </c>
      <c r="H470" s="113"/>
      <c r="I470" s="150">
        <v>0</v>
      </c>
      <c r="J470" s="113"/>
      <c r="K470" s="150">
        <v>9742.0300000000007</v>
      </c>
      <c r="L470" s="113" t="s">
        <v>581</v>
      </c>
      <c r="M470" s="150">
        <v>0</v>
      </c>
      <c r="N470" s="113"/>
      <c r="O470" s="147"/>
      <c r="P470" s="113" t="s">
        <v>581</v>
      </c>
      <c r="Q470" s="150">
        <v>10000</v>
      </c>
      <c r="R470" s="113"/>
      <c r="S470" s="150">
        <v>5917.46</v>
      </c>
      <c r="T470" s="113" t="s">
        <v>581</v>
      </c>
      <c r="U470" s="150">
        <v>0</v>
      </c>
      <c r="V470" s="113"/>
      <c r="W470" s="150">
        <v>0</v>
      </c>
      <c r="X470" s="150"/>
      <c r="Y470" s="149">
        <v>1851.71</v>
      </c>
      <c r="Z470" s="113"/>
      <c r="AA470" s="248">
        <v>0</v>
      </c>
      <c r="AB470" s="113"/>
      <c r="AC470" s="191"/>
      <c r="AD470" s="113"/>
      <c r="AE470" s="149">
        <v>4198.17</v>
      </c>
    </row>
    <row r="471" spans="1:33" x14ac:dyDescent="0.3">
      <c r="A471" s="113" t="s">
        <v>636</v>
      </c>
      <c r="B471" s="113"/>
      <c r="C471" s="113" t="s">
        <v>513</v>
      </c>
      <c r="D471" s="113"/>
      <c r="E471" s="150"/>
      <c r="F471" s="113"/>
      <c r="G471" s="150"/>
      <c r="H471" s="113"/>
      <c r="I471" s="150">
        <v>4583.34</v>
      </c>
      <c r="J471" s="113"/>
      <c r="K471" s="150">
        <v>105000</v>
      </c>
      <c r="L471" s="113" t="s">
        <v>580</v>
      </c>
      <c r="M471" s="150">
        <v>105000</v>
      </c>
      <c r="N471" s="113"/>
      <c r="O471" s="147">
        <v>85000</v>
      </c>
      <c r="P471" s="113" t="s">
        <v>580</v>
      </c>
      <c r="Q471" s="150">
        <v>85000</v>
      </c>
      <c r="R471" s="113"/>
      <c r="S471" s="150">
        <v>85000</v>
      </c>
      <c r="T471" s="113" t="s">
        <v>580</v>
      </c>
      <c r="U471" s="150">
        <v>85000</v>
      </c>
      <c r="V471" s="113"/>
      <c r="W471" s="150">
        <v>90300</v>
      </c>
      <c r="X471" s="150"/>
      <c r="Y471" s="149">
        <v>91770</v>
      </c>
      <c r="Z471" s="113"/>
      <c r="AA471" s="248">
        <v>99780</v>
      </c>
      <c r="AB471" s="113"/>
      <c r="AC471" s="191">
        <v>103000</v>
      </c>
      <c r="AD471" s="113"/>
      <c r="AE471" s="149">
        <v>95093.94</v>
      </c>
      <c r="AG471" s="149">
        <v>120000</v>
      </c>
    </row>
    <row r="472" spans="1:33" x14ac:dyDescent="0.3">
      <c r="A472" s="113" t="s">
        <v>824</v>
      </c>
      <c r="B472" s="113"/>
      <c r="C472" s="113" t="s">
        <v>819</v>
      </c>
      <c r="D472" s="113"/>
      <c r="E472" s="150"/>
      <c r="F472" s="113"/>
      <c r="G472" s="150"/>
      <c r="H472" s="113"/>
      <c r="I472" s="150"/>
      <c r="J472" s="113"/>
      <c r="K472" s="150"/>
      <c r="L472" s="113"/>
      <c r="M472" s="150"/>
      <c r="N472" s="113"/>
      <c r="O472" s="147"/>
      <c r="P472" s="113"/>
      <c r="Q472" s="150"/>
      <c r="R472" s="113"/>
      <c r="S472" s="150">
        <v>1760</v>
      </c>
      <c r="T472" s="113"/>
      <c r="U472" s="150"/>
      <c r="V472" s="113"/>
      <c r="W472" s="150"/>
      <c r="X472" s="150"/>
      <c r="Y472" s="149">
        <v>11287.5</v>
      </c>
      <c r="Z472" s="113"/>
      <c r="AA472" s="248"/>
      <c r="AB472" s="113"/>
      <c r="AC472" s="191"/>
      <c r="AD472" s="113"/>
      <c r="AE472" s="149"/>
    </row>
    <row r="473" spans="1:33" x14ac:dyDescent="0.3">
      <c r="A473" s="113" t="s">
        <v>512</v>
      </c>
      <c r="B473" s="113"/>
      <c r="C473" s="113" t="s">
        <v>635</v>
      </c>
      <c r="D473" s="113"/>
      <c r="E473" s="150"/>
      <c r="F473" s="113"/>
      <c r="G473" s="150"/>
      <c r="H473" s="113"/>
      <c r="I473" s="150"/>
      <c r="J473" s="113"/>
      <c r="K473" s="150"/>
      <c r="L473" s="113"/>
      <c r="M473" s="150"/>
      <c r="N473" s="113"/>
      <c r="O473" s="147">
        <v>1975</v>
      </c>
      <c r="P473" s="113" t="s">
        <v>580</v>
      </c>
      <c r="Q473" s="150">
        <v>2500</v>
      </c>
      <c r="R473" s="113"/>
      <c r="S473" s="150">
        <v>1995</v>
      </c>
      <c r="T473" s="113" t="s">
        <v>580</v>
      </c>
      <c r="U473" s="150">
        <v>0</v>
      </c>
      <c r="V473" s="113"/>
      <c r="W473" s="150">
        <v>0</v>
      </c>
      <c r="X473" s="150"/>
      <c r="Y473" s="149">
        <v>0</v>
      </c>
      <c r="Z473" s="113"/>
      <c r="AA473" s="248"/>
      <c r="AB473" s="113"/>
      <c r="AC473" s="191"/>
      <c r="AD473" s="113"/>
      <c r="AE473" s="149"/>
    </row>
    <row r="474" spans="1:33" x14ac:dyDescent="0.3">
      <c r="A474" s="113" t="s">
        <v>355</v>
      </c>
      <c r="B474" s="113"/>
      <c r="C474" s="113" t="s">
        <v>356</v>
      </c>
      <c r="D474" s="113"/>
      <c r="E474" s="150">
        <v>0</v>
      </c>
      <c r="F474" s="113"/>
      <c r="G474" s="150">
        <v>150.82</v>
      </c>
      <c r="H474" s="113"/>
      <c r="I474" s="150">
        <v>0</v>
      </c>
      <c r="J474" s="113"/>
      <c r="K474" s="150">
        <v>0</v>
      </c>
      <c r="L474" s="113"/>
      <c r="M474" s="150">
        <v>5764.68</v>
      </c>
      <c r="N474" s="113"/>
      <c r="O474" s="147">
        <v>0</v>
      </c>
      <c r="P474" s="113"/>
      <c r="Q474" s="150">
        <v>0</v>
      </c>
      <c r="R474" s="113"/>
      <c r="S474" s="150">
        <v>354.64</v>
      </c>
      <c r="T474" s="113"/>
      <c r="U474" s="150">
        <v>25.52</v>
      </c>
      <c r="V474" s="113"/>
      <c r="W474" s="150">
        <v>0</v>
      </c>
      <c r="X474" s="150"/>
      <c r="Y474" s="149">
        <v>2521.15</v>
      </c>
      <c r="Z474" s="113"/>
      <c r="AA474" s="248"/>
      <c r="AB474" s="113"/>
      <c r="AC474" s="191"/>
      <c r="AD474" s="113"/>
      <c r="AE474" s="149"/>
    </row>
    <row r="475" spans="1:33" x14ac:dyDescent="0.3">
      <c r="A475" s="113" t="s">
        <v>357</v>
      </c>
      <c r="B475" s="113"/>
      <c r="C475" s="113" t="s">
        <v>639</v>
      </c>
      <c r="D475" s="113"/>
      <c r="E475" s="150">
        <v>5725.31</v>
      </c>
      <c r="F475" s="113"/>
      <c r="G475" s="150">
        <v>13235.45</v>
      </c>
      <c r="H475" s="113"/>
      <c r="I475" s="150">
        <v>12316.17</v>
      </c>
      <c r="J475" s="113"/>
      <c r="K475" s="169">
        <v>24453.64</v>
      </c>
      <c r="L475" s="113" t="s">
        <v>580</v>
      </c>
      <c r="M475" s="150">
        <v>26353.25</v>
      </c>
      <c r="N475" s="113"/>
      <c r="O475" s="147">
        <v>21475.73</v>
      </c>
      <c r="P475" s="113" t="s">
        <v>580</v>
      </c>
      <c r="Q475" s="150">
        <v>30000</v>
      </c>
      <c r="R475" s="113"/>
      <c r="S475" s="150">
        <v>23194.28</v>
      </c>
      <c r="T475" s="113" t="s">
        <v>580</v>
      </c>
      <c r="U475" s="150">
        <v>33969.35</v>
      </c>
      <c r="V475" s="113"/>
      <c r="W475" s="150">
        <v>20038.25</v>
      </c>
      <c r="X475" s="150"/>
      <c r="Y475" s="149">
        <v>20809.62</v>
      </c>
      <c r="Z475" s="113"/>
      <c r="AA475" s="248">
        <v>23646.07</v>
      </c>
      <c r="AB475" s="113"/>
      <c r="AC475" s="191">
        <v>27500</v>
      </c>
      <c r="AD475" s="113"/>
      <c r="AE475" s="149">
        <v>22763.84</v>
      </c>
      <c r="AG475" s="149">
        <v>35000</v>
      </c>
    </row>
    <row r="476" spans="1:33" x14ac:dyDescent="0.3">
      <c r="A476" s="113" t="s">
        <v>637</v>
      </c>
      <c r="B476" s="113"/>
      <c r="C476" s="113" t="s">
        <v>638</v>
      </c>
      <c r="D476" s="113"/>
      <c r="E476" s="150"/>
      <c r="F476" s="113"/>
      <c r="G476" s="150"/>
      <c r="H476" s="113"/>
      <c r="I476" s="150"/>
      <c r="J476" s="113"/>
      <c r="K476" s="169"/>
      <c r="L476" s="113"/>
      <c r="M476" s="150"/>
      <c r="N476" s="113"/>
      <c r="O476" s="147">
        <v>631.14</v>
      </c>
      <c r="P476" s="113" t="s">
        <v>580</v>
      </c>
      <c r="Q476" s="150">
        <v>1000</v>
      </c>
      <c r="R476" s="113"/>
      <c r="S476" s="150">
        <v>643.72</v>
      </c>
      <c r="T476" s="113" t="s">
        <v>580</v>
      </c>
      <c r="U476" s="150">
        <v>0</v>
      </c>
      <c r="V476" s="113"/>
      <c r="W476" s="150">
        <v>0</v>
      </c>
      <c r="X476" s="150"/>
      <c r="Y476" s="149">
        <v>0</v>
      </c>
      <c r="Z476" s="113"/>
      <c r="AA476" s="248"/>
      <c r="AB476" s="113"/>
      <c r="AC476" s="191"/>
      <c r="AD476" s="113"/>
      <c r="AE476" s="149"/>
    </row>
    <row r="477" spans="1:33" x14ac:dyDescent="0.3">
      <c r="A477" s="113" t="s">
        <v>1354</v>
      </c>
      <c r="B477" s="113"/>
      <c r="C477" s="113" t="s">
        <v>1121</v>
      </c>
      <c r="D477" s="113"/>
      <c r="E477" s="150"/>
      <c r="F477" s="113"/>
      <c r="G477" s="150"/>
      <c r="H477" s="113"/>
      <c r="I477" s="150"/>
      <c r="J477" s="113"/>
      <c r="K477" s="169"/>
      <c r="L477" s="113"/>
      <c r="M477" s="150"/>
      <c r="N477" s="113"/>
      <c r="O477" s="147"/>
      <c r="P477" s="113"/>
      <c r="Q477" s="150"/>
      <c r="R477" s="113"/>
      <c r="S477" s="150"/>
      <c r="T477" s="113"/>
      <c r="U477" s="150">
        <v>1156.8800000000001</v>
      </c>
      <c r="V477" s="113"/>
      <c r="W477" s="150">
        <v>13899.71</v>
      </c>
      <c r="X477" s="150"/>
      <c r="Y477" s="149">
        <v>16644.93</v>
      </c>
      <c r="Z477" s="113"/>
      <c r="AA477" s="248">
        <v>22437.599999999999</v>
      </c>
      <c r="AB477" s="113"/>
      <c r="AC477" s="191">
        <v>27500</v>
      </c>
      <c r="AD477" s="113"/>
      <c r="AE477" s="149">
        <v>18786.8</v>
      </c>
      <c r="AG477" s="149">
        <v>27500</v>
      </c>
    </row>
    <row r="478" spans="1:33" x14ac:dyDescent="0.3">
      <c r="A478" s="113" t="s">
        <v>1241</v>
      </c>
      <c r="B478" s="113"/>
      <c r="C478" s="113" t="s">
        <v>1242</v>
      </c>
      <c r="D478" s="113"/>
      <c r="E478" s="150"/>
      <c r="F478" s="113"/>
      <c r="G478" s="150"/>
      <c r="H478" s="113"/>
      <c r="I478" s="150"/>
      <c r="J478" s="113"/>
      <c r="K478" s="169"/>
      <c r="L478" s="113"/>
      <c r="M478" s="150"/>
      <c r="N478" s="113"/>
      <c r="O478" s="147"/>
      <c r="P478" s="113"/>
      <c r="Q478" s="150"/>
      <c r="R478" s="113"/>
      <c r="S478" s="150"/>
      <c r="T478" s="113"/>
      <c r="U478" s="150"/>
      <c r="V478" s="113"/>
      <c r="W478" s="150">
        <v>2229.9699999999998</v>
      </c>
      <c r="X478" s="150"/>
      <c r="Y478" s="149"/>
      <c r="Z478" s="113"/>
      <c r="AA478" s="248">
        <v>2293.71</v>
      </c>
      <c r="AB478" s="113"/>
      <c r="AC478" s="191"/>
      <c r="AD478" s="113"/>
      <c r="AE478" s="149"/>
    </row>
    <row r="479" spans="1:33" x14ac:dyDescent="0.3">
      <c r="A479" s="113" t="s">
        <v>358</v>
      </c>
      <c r="B479" s="113"/>
      <c r="C479" s="113" t="s">
        <v>359</v>
      </c>
      <c r="D479" s="113"/>
      <c r="E479" s="150">
        <v>81086.539999999994</v>
      </c>
      <c r="F479" s="113"/>
      <c r="G479" s="150">
        <v>88790.92</v>
      </c>
      <c r="H479" s="113"/>
      <c r="I479" s="150">
        <v>86653.17</v>
      </c>
      <c r="J479" s="113"/>
      <c r="K479" s="150">
        <v>0</v>
      </c>
      <c r="L479" s="113"/>
      <c r="M479" s="150">
        <v>75000</v>
      </c>
      <c r="N479" s="113"/>
      <c r="O479" s="147">
        <v>0</v>
      </c>
      <c r="P479" s="113" t="s">
        <v>582</v>
      </c>
      <c r="Q479" s="150">
        <v>0</v>
      </c>
      <c r="R479" s="113"/>
      <c r="S479" s="150">
        <v>0</v>
      </c>
      <c r="T479" s="113" t="s">
        <v>582</v>
      </c>
      <c r="U479" s="150">
        <v>2196.42</v>
      </c>
      <c r="V479" s="113"/>
      <c r="W479" s="150">
        <v>0</v>
      </c>
      <c r="X479" s="150"/>
      <c r="Y479" s="149">
        <v>55000</v>
      </c>
      <c r="Z479" s="113"/>
      <c r="AA479" s="248">
        <v>0</v>
      </c>
      <c r="AB479" s="113"/>
      <c r="AC479" s="191">
        <v>1000</v>
      </c>
      <c r="AD479" s="113"/>
      <c r="AE479" s="149">
        <v>680</v>
      </c>
      <c r="AG479" s="149">
        <v>1000</v>
      </c>
    </row>
    <row r="480" spans="1:33" x14ac:dyDescent="0.3">
      <c r="A480" s="113" t="s">
        <v>360</v>
      </c>
      <c r="B480" s="113"/>
      <c r="C480" s="113" t="s">
        <v>622</v>
      </c>
      <c r="D480" s="113"/>
      <c r="E480" s="150">
        <v>14035.41</v>
      </c>
      <c r="F480" s="113"/>
      <c r="G480" s="150">
        <v>851.5</v>
      </c>
      <c r="H480" s="113"/>
      <c r="I480" s="150">
        <v>211.36</v>
      </c>
      <c r="J480" s="113"/>
      <c r="K480" s="153">
        <v>0</v>
      </c>
      <c r="L480" s="113" t="s">
        <v>582</v>
      </c>
      <c r="M480" s="150">
        <v>0</v>
      </c>
      <c r="N480" s="113"/>
      <c r="O480" s="147">
        <v>78.5</v>
      </c>
      <c r="P480" s="113" t="s">
        <v>582</v>
      </c>
      <c r="Q480" s="150">
        <v>500</v>
      </c>
      <c r="R480" s="113"/>
      <c r="S480" s="150">
        <v>164.5</v>
      </c>
      <c r="T480" s="113" t="s">
        <v>582</v>
      </c>
      <c r="U480" s="150">
        <v>49.5</v>
      </c>
      <c r="V480" s="113"/>
      <c r="W480" s="150">
        <v>0</v>
      </c>
      <c r="X480" s="150"/>
      <c r="Y480" s="149">
        <v>51.96</v>
      </c>
      <c r="Z480" s="113"/>
      <c r="AA480" s="248">
        <v>482.21</v>
      </c>
      <c r="AB480" s="113"/>
      <c r="AC480" s="191"/>
      <c r="AD480" s="113"/>
      <c r="AE480" s="149"/>
    </row>
    <row r="481" spans="1:33" x14ac:dyDescent="0.3">
      <c r="A481" s="113" t="s">
        <v>361</v>
      </c>
      <c r="B481" s="113"/>
      <c r="C481" s="113" t="s">
        <v>621</v>
      </c>
      <c r="D481" s="113"/>
      <c r="E481" s="150">
        <v>2797.45</v>
      </c>
      <c r="F481" s="113"/>
      <c r="G481" s="150">
        <v>4139.4399999999996</v>
      </c>
      <c r="H481" s="113"/>
      <c r="I481" s="150">
        <v>5933.68</v>
      </c>
      <c r="J481" s="113"/>
      <c r="K481" s="151">
        <v>3985.69</v>
      </c>
      <c r="L481" s="113" t="s">
        <v>582</v>
      </c>
      <c r="M481" s="150">
        <v>3097.52</v>
      </c>
      <c r="N481" s="113"/>
      <c r="O481" s="147">
        <v>959.56</v>
      </c>
      <c r="P481" s="113" t="s">
        <v>582</v>
      </c>
      <c r="Q481" s="150">
        <v>6000</v>
      </c>
      <c r="R481" s="113"/>
      <c r="S481" s="150">
        <v>3074.2</v>
      </c>
      <c r="T481" s="113" t="s">
        <v>582</v>
      </c>
      <c r="U481" s="150">
        <v>3887.73</v>
      </c>
      <c r="V481" s="113"/>
      <c r="W481" s="150">
        <v>1494.64</v>
      </c>
      <c r="X481" s="150"/>
      <c r="Y481" s="149">
        <v>657.7</v>
      </c>
      <c r="Z481" s="113"/>
      <c r="AA481" s="248">
        <v>3701.62</v>
      </c>
      <c r="AB481" s="113"/>
      <c r="AC481" s="191">
        <v>5000</v>
      </c>
      <c r="AD481" s="113"/>
      <c r="AE481" s="149">
        <v>2319.3000000000002</v>
      </c>
      <c r="AG481" s="149">
        <v>5000</v>
      </c>
    </row>
    <row r="482" spans="1:33" x14ac:dyDescent="0.3">
      <c r="A482" s="113" t="s">
        <v>362</v>
      </c>
      <c r="B482" s="113"/>
      <c r="C482" s="113" t="s">
        <v>620</v>
      </c>
      <c r="D482" s="113"/>
      <c r="E482" s="150">
        <v>1858.13</v>
      </c>
      <c r="F482" s="113"/>
      <c r="G482" s="150">
        <v>955.36</v>
      </c>
      <c r="H482" s="113"/>
      <c r="I482" s="150">
        <v>0</v>
      </c>
      <c r="J482" s="113"/>
      <c r="K482" s="151">
        <v>1273.73</v>
      </c>
      <c r="L482" s="113" t="s">
        <v>582</v>
      </c>
      <c r="M482" s="150">
        <v>482.32</v>
      </c>
      <c r="N482" s="113"/>
      <c r="O482" s="147">
        <v>2180.44</v>
      </c>
      <c r="P482" s="113" t="s">
        <v>582</v>
      </c>
      <c r="Q482" s="150">
        <v>2500</v>
      </c>
      <c r="R482" s="113"/>
      <c r="S482" s="150">
        <v>274.77</v>
      </c>
      <c r="T482" s="113" t="s">
        <v>582</v>
      </c>
      <c r="U482" s="167">
        <v>2746.03</v>
      </c>
      <c r="V482" s="113"/>
      <c r="W482" s="150">
        <v>270.02</v>
      </c>
      <c r="X482" s="150"/>
      <c r="Y482" s="149">
        <v>72.22</v>
      </c>
      <c r="Z482" s="113"/>
      <c r="AA482" s="248">
        <v>479.3</v>
      </c>
      <c r="AB482" s="113"/>
      <c r="AC482" s="191">
        <v>500</v>
      </c>
      <c r="AD482" s="113"/>
      <c r="AE482" s="149">
        <v>692.14</v>
      </c>
      <c r="AG482" s="149">
        <v>1000</v>
      </c>
    </row>
    <row r="483" spans="1:33" x14ac:dyDescent="0.3">
      <c r="A483" s="113" t="s">
        <v>1243</v>
      </c>
      <c r="B483" s="113"/>
      <c r="C483" s="113" t="s">
        <v>1244</v>
      </c>
      <c r="D483" s="113"/>
      <c r="E483" s="150"/>
      <c r="F483" s="113"/>
      <c r="G483" s="150"/>
      <c r="H483" s="113"/>
      <c r="I483" s="150"/>
      <c r="J483" s="113"/>
      <c r="K483" s="151"/>
      <c r="L483" s="113"/>
      <c r="M483" s="150"/>
      <c r="N483" s="113"/>
      <c r="O483" s="147"/>
      <c r="P483" s="113"/>
      <c r="Q483" s="150"/>
      <c r="R483" s="113"/>
      <c r="S483" s="150"/>
      <c r="T483" s="113"/>
      <c r="U483" s="167"/>
      <c r="V483" s="113"/>
      <c r="W483" s="150">
        <v>19400</v>
      </c>
      <c r="X483" s="150"/>
      <c r="Y483" s="149"/>
      <c r="Z483" s="113"/>
      <c r="AA483" s="248"/>
      <c r="AB483" s="113"/>
      <c r="AC483" s="191"/>
      <c r="AD483" s="113"/>
      <c r="AE483" s="149"/>
    </row>
    <row r="484" spans="1:33" x14ac:dyDescent="0.3">
      <c r="A484" s="113" t="s">
        <v>1316</v>
      </c>
      <c r="B484" s="113"/>
      <c r="C484" s="113" t="s">
        <v>1073</v>
      </c>
      <c r="D484" s="113"/>
      <c r="E484" s="150"/>
      <c r="F484" s="113"/>
      <c r="G484" s="150"/>
      <c r="H484" s="113"/>
      <c r="I484" s="150"/>
      <c r="J484" s="113"/>
      <c r="K484" s="151"/>
      <c r="L484" s="113"/>
      <c r="M484" s="150"/>
      <c r="N484" s="113"/>
      <c r="O484" s="147"/>
      <c r="P484" s="113"/>
      <c r="Q484" s="150"/>
      <c r="R484" s="113"/>
      <c r="S484" s="150"/>
      <c r="T484" s="113"/>
      <c r="U484" s="168"/>
      <c r="V484" s="113"/>
      <c r="W484" s="150">
        <v>0</v>
      </c>
      <c r="X484" s="150"/>
      <c r="Y484" s="149">
        <v>0</v>
      </c>
      <c r="Z484" s="113"/>
      <c r="AA484" s="248" t="s">
        <v>640</v>
      </c>
      <c r="AB484" s="113"/>
      <c r="AC484" s="191"/>
      <c r="AD484" s="113"/>
      <c r="AE484" s="149"/>
    </row>
    <row r="485" spans="1:33" x14ac:dyDescent="0.3">
      <c r="A485" s="113" t="s">
        <v>470</v>
      </c>
      <c r="B485" s="113"/>
      <c r="C485" s="113" t="s">
        <v>623</v>
      </c>
      <c r="D485" s="113"/>
      <c r="E485" s="150">
        <v>1151.0999999999999</v>
      </c>
      <c r="F485" s="113"/>
      <c r="G485" s="150">
        <v>0</v>
      </c>
      <c r="H485" s="113"/>
      <c r="I485" s="150">
        <v>0</v>
      </c>
      <c r="J485" s="113"/>
      <c r="K485" s="153">
        <v>0</v>
      </c>
      <c r="L485" s="113"/>
      <c r="M485" s="150">
        <v>0</v>
      </c>
      <c r="N485" s="113"/>
      <c r="O485" s="147">
        <v>0</v>
      </c>
      <c r="P485" s="113"/>
      <c r="Q485" s="150">
        <v>0</v>
      </c>
      <c r="R485" s="113"/>
      <c r="S485" s="150">
        <v>0</v>
      </c>
      <c r="T485" s="113"/>
      <c r="U485" s="150">
        <v>0</v>
      </c>
      <c r="V485" s="113"/>
      <c r="W485" s="150">
        <v>0</v>
      </c>
      <c r="X485" s="150"/>
      <c r="Y485" s="149">
        <v>66.260000000000005</v>
      </c>
      <c r="Z485" s="113"/>
      <c r="AA485" s="248">
        <v>342.02</v>
      </c>
      <c r="AB485" s="113"/>
      <c r="AC485" s="191">
        <v>500</v>
      </c>
      <c r="AD485" s="113"/>
      <c r="AE485" s="149">
        <v>0</v>
      </c>
    </row>
    <row r="486" spans="1:33" x14ac:dyDescent="0.3">
      <c r="A486" s="113" t="s">
        <v>363</v>
      </c>
      <c r="B486" s="113"/>
      <c r="C486" s="113" t="s">
        <v>364</v>
      </c>
      <c r="D486" s="113"/>
      <c r="E486" s="150">
        <v>15319.57</v>
      </c>
      <c r="F486" s="113"/>
      <c r="G486" s="150">
        <v>7428.54</v>
      </c>
      <c r="H486" s="113"/>
      <c r="I486" s="150">
        <v>11110.16</v>
      </c>
      <c r="J486" s="113"/>
      <c r="K486" s="151">
        <v>4791.5200000000004</v>
      </c>
      <c r="L486" s="113" t="s">
        <v>582</v>
      </c>
      <c r="M486" s="150">
        <v>5152.4799999999996</v>
      </c>
      <c r="N486" s="113"/>
      <c r="O486" s="147">
        <v>8827.7199999999993</v>
      </c>
      <c r="P486" s="113" t="s">
        <v>582</v>
      </c>
      <c r="Q486" s="150">
        <v>10000</v>
      </c>
      <c r="R486" s="113"/>
      <c r="S486" s="150">
        <v>8480.02</v>
      </c>
      <c r="T486" s="113" t="s">
        <v>582</v>
      </c>
      <c r="U486" s="150">
        <v>2862.98</v>
      </c>
      <c r="V486" s="113"/>
      <c r="W486" s="150">
        <v>14616.76</v>
      </c>
      <c r="X486" s="150"/>
      <c r="Y486" s="149">
        <v>11092.4</v>
      </c>
      <c r="Z486" s="113"/>
      <c r="AA486" s="248">
        <v>12689.3</v>
      </c>
      <c r="AB486" s="113"/>
      <c r="AC486" s="191">
        <v>15000</v>
      </c>
      <c r="AD486" s="113"/>
      <c r="AE486" s="149">
        <v>15080.82</v>
      </c>
      <c r="AG486" s="149">
        <v>15000</v>
      </c>
    </row>
    <row r="487" spans="1:33" x14ac:dyDescent="0.3">
      <c r="A487" s="113" t="s">
        <v>471</v>
      </c>
      <c r="B487" s="113"/>
      <c r="C487" s="113" t="s">
        <v>472</v>
      </c>
      <c r="D487" s="113"/>
      <c r="E487" s="150">
        <v>45</v>
      </c>
      <c r="F487" s="113"/>
      <c r="G487" s="150">
        <v>0</v>
      </c>
      <c r="H487" s="113"/>
      <c r="I487" s="150">
        <v>239.73</v>
      </c>
      <c r="J487" s="113"/>
      <c r="K487" s="153">
        <v>450</v>
      </c>
      <c r="L487" s="113" t="s">
        <v>582</v>
      </c>
      <c r="M487" s="150">
        <v>0</v>
      </c>
      <c r="N487" s="113"/>
      <c r="O487" s="147">
        <v>2430.64</v>
      </c>
      <c r="P487" s="113" t="s">
        <v>582</v>
      </c>
      <c r="Q487" s="150">
        <v>2500</v>
      </c>
      <c r="R487" s="113"/>
      <c r="S487" s="150">
        <v>264.83999999999997</v>
      </c>
      <c r="T487" s="113" t="s">
        <v>582</v>
      </c>
      <c r="U487" s="150">
        <v>2684.87</v>
      </c>
      <c r="V487" s="113"/>
      <c r="W487" s="150">
        <v>1877.19</v>
      </c>
      <c r="X487" s="150"/>
      <c r="Y487" s="149">
        <v>1162.29</v>
      </c>
      <c r="Z487" s="113"/>
      <c r="AA487" s="248">
        <v>545</v>
      </c>
      <c r="AB487" s="113"/>
      <c r="AC487" s="191">
        <v>650</v>
      </c>
      <c r="AD487" s="113"/>
      <c r="AE487" s="149">
        <v>680.32</v>
      </c>
      <c r="AG487" s="149">
        <v>750</v>
      </c>
    </row>
    <row r="488" spans="1:33" x14ac:dyDescent="0.3">
      <c r="A488" s="113" t="s">
        <v>365</v>
      </c>
      <c r="B488" s="113"/>
      <c r="C488" s="113" t="s">
        <v>366</v>
      </c>
      <c r="D488" s="113"/>
      <c r="E488" s="150">
        <v>1211.4100000000001</v>
      </c>
      <c r="F488" s="113"/>
      <c r="G488" s="150">
        <v>1258.3900000000001</v>
      </c>
      <c r="H488" s="113"/>
      <c r="I488" s="150">
        <v>1299.98</v>
      </c>
      <c r="J488" s="113"/>
      <c r="K488" s="150">
        <v>1663.33</v>
      </c>
      <c r="L488" s="113" t="s">
        <v>582</v>
      </c>
      <c r="M488" s="150">
        <v>2111.9899999999998</v>
      </c>
      <c r="N488" s="113"/>
      <c r="O488" s="147">
        <v>1624</v>
      </c>
      <c r="P488" s="113" t="s">
        <v>582</v>
      </c>
      <c r="Q488" s="150">
        <v>2000</v>
      </c>
      <c r="R488" s="113"/>
      <c r="S488" s="150">
        <v>1851.55</v>
      </c>
      <c r="T488" s="113" t="s">
        <v>582</v>
      </c>
      <c r="U488" s="167">
        <v>1772.25</v>
      </c>
      <c r="V488" s="113"/>
      <c r="W488" s="150">
        <v>1824.3</v>
      </c>
      <c r="X488" s="150"/>
      <c r="Y488" s="149">
        <v>2830.76</v>
      </c>
      <c r="Z488" s="113"/>
      <c r="AA488" s="248">
        <v>2695.78</v>
      </c>
      <c r="AB488" s="113"/>
      <c r="AC488" s="191">
        <v>1500</v>
      </c>
      <c r="AD488" s="113"/>
      <c r="AE488" s="149">
        <v>142.88</v>
      </c>
      <c r="AG488" s="149">
        <v>750</v>
      </c>
    </row>
    <row r="489" spans="1:33" x14ac:dyDescent="0.3">
      <c r="A489" s="113" t="s">
        <v>473</v>
      </c>
      <c r="B489" s="113"/>
      <c r="C489" s="113" t="s">
        <v>474</v>
      </c>
      <c r="D489" s="113"/>
      <c r="E489" s="150">
        <v>867.59</v>
      </c>
      <c r="F489" s="113"/>
      <c r="G489" s="150">
        <v>0</v>
      </c>
      <c r="H489" s="113"/>
      <c r="I489" s="150">
        <v>146.05000000000001</v>
      </c>
      <c r="J489" s="113"/>
      <c r="K489" s="150">
        <v>0</v>
      </c>
      <c r="L489" s="113" t="s">
        <v>582</v>
      </c>
      <c r="M489" s="150">
        <v>0</v>
      </c>
      <c r="N489" s="113"/>
      <c r="O489" s="147">
        <v>5</v>
      </c>
      <c r="P489" s="113" t="s">
        <v>582</v>
      </c>
      <c r="Q489" s="150">
        <v>500</v>
      </c>
      <c r="R489" s="113"/>
      <c r="S489" s="150">
        <v>0</v>
      </c>
      <c r="T489" s="113" t="s">
        <v>582</v>
      </c>
      <c r="U489" s="150">
        <v>0</v>
      </c>
      <c r="V489" s="113"/>
      <c r="W489" s="150">
        <v>0</v>
      </c>
      <c r="X489" s="150"/>
      <c r="Y489" s="149">
        <v>0</v>
      </c>
      <c r="Z489" s="113"/>
      <c r="AA489" s="248"/>
      <c r="AB489" s="113"/>
      <c r="AC489" s="191"/>
      <c r="AD489" s="113"/>
      <c r="AE489" s="149"/>
    </row>
    <row r="490" spans="1:33" x14ac:dyDescent="0.3">
      <c r="A490" s="113" t="s">
        <v>367</v>
      </c>
      <c r="B490" s="113"/>
      <c r="C490" s="113" t="s">
        <v>368</v>
      </c>
      <c r="D490" s="113"/>
      <c r="E490" s="150">
        <v>60</v>
      </c>
      <c r="F490" s="113"/>
      <c r="G490" s="150">
        <v>136.07</v>
      </c>
      <c r="H490" s="113"/>
      <c r="I490" s="150">
        <v>80</v>
      </c>
      <c r="J490" s="113"/>
      <c r="K490" s="150">
        <v>60</v>
      </c>
      <c r="L490" s="113" t="s">
        <v>582</v>
      </c>
      <c r="M490" s="150">
        <v>164.02</v>
      </c>
      <c r="N490" s="113"/>
      <c r="O490" s="147">
        <v>60</v>
      </c>
      <c r="P490" s="113" t="s">
        <v>582</v>
      </c>
      <c r="Q490" s="150">
        <v>200</v>
      </c>
      <c r="R490" s="113"/>
      <c r="S490" s="150">
        <v>70</v>
      </c>
      <c r="T490" s="113" t="s">
        <v>582</v>
      </c>
      <c r="U490" s="150">
        <v>176.51</v>
      </c>
      <c r="V490" s="113"/>
      <c r="W490" s="150">
        <v>0</v>
      </c>
      <c r="X490" s="150"/>
      <c r="Y490" s="149">
        <v>83.06</v>
      </c>
      <c r="Z490" s="113"/>
      <c r="AA490" s="248">
        <v>91.22</v>
      </c>
      <c r="AB490" s="113"/>
      <c r="AC490" s="191">
        <v>250</v>
      </c>
      <c r="AD490" s="113"/>
      <c r="AE490" s="149">
        <v>18.97</v>
      </c>
      <c r="AG490" s="149">
        <v>250</v>
      </c>
    </row>
    <row r="491" spans="1:33" x14ac:dyDescent="0.3">
      <c r="A491" s="113" t="s">
        <v>369</v>
      </c>
      <c r="B491" s="113"/>
      <c r="C491" s="113" t="s">
        <v>370</v>
      </c>
      <c r="D491" s="113"/>
      <c r="E491" s="150">
        <v>98</v>
      </c>
      <c r="F491" s="113"/>
      <c r="G491" s="150">
        <v>57.5</v>
      </c>
      <c r="H491" s="113"/>
      <c r="I491" s="150">
        <v>705</v>
      </c>
      <c r="J491" s="113"/>
      <c r="K491" s="153">
        <v>25193.33</v>
      </c>
      <c r="L491" s="113" t="s">
        <v>582</v>
      </c>
      <c r="M491" s="150">
        <v>40974.949999999997</v>
      </c>
      <c r="N491" s="113"/>
      <c r="O491" s="147">
        <v>2203.13</v>
      </c>
      <c r="P491" s="113" t="s">
        <v>582</v>
      </c>
      <c r="Q491" s="150">
        <v>5000</v>
      </c>
      <c r="R491" s="113"/>
      <c r="S491" s="150">
        <v>906.14</v>
      </c>
      <c r="T491" s="113" t="s">
        <v>582</v>
      </c>
      <c r="U491" s="150">
        <v>5833</v>
      </c>
      <c r="V491" s="113"/>
      <c r="W491" s="150">
        <v>6393</v>
      </c>
      <c r="X491" s="150"/>
      <c r="Y491" s="149">
        <v>6888</v>
      </c>
      <c r="Z491" s="113"/>
      <c r="AA491" s="248">
        <v>346.5</v>
      </c>
      <c r="AB491" s="113"/>
      <c r="AC491" s="191">
        <v>5000</v>
      </c>
      <c r="AD491" s="113"/>
      <c r="AE491" s="149">
        <v>543</v>
      </c>
      <c r="AG491" s="149">
        <v>5000</v>
      </c>
    </row>
    <row r="492" spans="1:33" x14ac:dyDescent="0.3">
      <c r="A492" s="113" t="s">
        <v>371</v>
      </c>
      <c r="B492" s="113"/>
      <c r="C492" s="113" t="s">
        <v>372</v>
      </c>
      <c r="D492" s="113"/>
      <c r="E492" s="150">
        <v>7200</v>
      </c>
      <c r="F492" s="113"/>
      <c r="G492" s="150">
        <v>7470</v>
      </c>
      <c r="H492" s="113"/>
      <c r="I492" s="150">
        <v>9019</v>
      </c>
      <c r="J492" s="113"/>
      <c r="K492" s="151">
        <v>7600</v>
      </c>
      <c r="L492" s="113" t="s">
        <v>582</v>
      </c>
      <c r="M492" s="150">
        <v>8100</v>
      </c>
      <c r="N492" s="113"/>
      <c r="O492" s="147">
        <v>8200</v>
      </c>
      <c r="P492" s="113" t="s">
        <v>582</v>
      </c>
      <c r="Q492" s="150">
        <v>8750</v>
      </c>
      <c r="R492" s="113"/>
      <c r="S492" s="150">
        <v>8400</v>
      </c>
      <c r="T492" s="113" t="s">
        <v>582</v>
      </c>
      <c r="U492" s="150">
        <v>8900</v>
      </c>
      <c r="V492" s="113"/>
      <c r="W492" s="150">
        <v>9100</v>
      </c>
      <c r="X492" s="150"/>
      <c r="Y492" s="149">
        <v>9300</v>
      </c>
      <c r="Z492" s="113"/>
      <c r="AA492" s="248">
        <v>9700</v>
      </c>
      <c r="AB492" s="113"/>
      <c r="AC492" s="191">
        <v>10400</v>
      </c>
      <c r="AD492" s="113"/>
      <c r="AE492" s="149">
        <v>10400</v>
      </c>
      <c r="AG492" s="149">
        <v>10800</v>
      </c>
    </row>
    <row r="493" spans="1:33" x14ac:dyDescent="0.3">
      <c r="A493" s="113" t="s">
        <v>373</v>
      </c>
      <c r="B493" s="113"/>
      <c r="C493" s="113" t="s">
        <v>374</v>
      </c>
      <c r="D493" s="113"/>
      <c r="E493" s="150">
        <v>9772.64</v>
      </c>
      <c r="F493" s="113"/>
      <c r="G493" s="150">
        <v>13503.07</v>
      </c>
      <c r="H493" s="113"/>
      <c r="I493" s="150">
        <v>13344.89</v>
      </c>
      <c r="J493" s="113"/>
      <c r="K493" s="153">
        <v>20859.68</v>
      </c>
      <c r="L493" s="113" t="s">
        <v>582</v>
      </c>
      <c r="M493" s="150">
        <v>28037.52</v>
      </c>
      <c r="N493" s="113"/>
      <c r="O493" s="147">
        <v>16014.15</v>
      </c>
      <c r="P493" s="113" t="s">
        <v>582</v>
      </c>
      <c r="Q493" s="150">
        <v>30000</v>
      </c>
      <c r="R493" s="113"/>
      <c r="S493" s="150">
        <v>17836.599999999999</v>
      </c>
      <c r="T493" s="113" t="s">
        <v>582</v>
      </c>
      <c r="U493" s="150">
        <v>28735.919999999998</v>
      </c>
      <c r="V493" s="113"/>
      <c r="W493" s="150">
        <v>26179.200000000001</v>
      </c>
      <c r="X493" s="150"/>
      <c r="Y493" s="149">
        <v>33165.050000000003</v>
      </c>
      <c r="Z493" s="113"/>
      <c r="AA493" s="248">
        <v>48014.49</v>
      </c>
      <c r="AB493" s="113"/>
      <c r="AC493" s="191">
        <v>40000</v>
      </c>
      <c r="AD493" s="113"/>
      <c r="AE493" s="149">
        <v>41754.559999999998</v>
      </c>
      <c r="AG493" s="149">
        <v>50000</v>
      </c>
    </row>
    <row r="494" spans="1:33" x14ac:dyDescent="0.3">
      <c r="A494" s="113" t="s">
        <v>375</v>
      </c>
      <c r="B494" s="113"/>
      <c r="C494" s="113" t="s">
        <v>376</v>
      </c>
      <c r="D494" s="113"/>
      <c r="E494" s="150">
        <v>2730.31</v>
      </c>
      <c r="F494" s="113"/>
      <c r="G494" s="150">
        <v>3780.42</v>
      </c>
      <c r="H494" s="113"/>
      <c r="I494" s="150">
        <v>2962.06</v>
      </c>
      <c r="J494" s="113"/>
      <c r="K494" s="150">
        <v>6146.09</v>
      </c>
      <c r="L494" s="113" t="s">
        <v>582</v>
      </c>
      <c r="M494" s="150">
        <v>2665.41</v>
      </c>
      <c r="N494" s="113"/>
      <c r="O494" s="147">
        <v>5616.75</v>
      </c>
      <c r="P494" s="113" t="s">
        <v>582</v>
      </c>
      <c r="Q494" s="150">
        <v>6500</v>
      </c>
      <c r="R494" s="113"/>
      <c r="S494" s="150">
        <v>7985.04</v>
      </c>
      <c r="T494" s="113" t="s">
        <v>582</v>
      </c>
      <c r="U494" s="150">
        <v>11162.1</v>
      </c>
      <c r="V494" s="113"/>
      <c r="W494" s="150">
        <v>23190.69</v>
      </c>
      <c r="X494" s="150"/>
      <c r="Y494" s="149">
        <v>11579.22</v>
      </c>
      <c r="Z494" s="113"/>
      <c r="AA494" s="248">
        <v>23473.17</v>
      </c>
      <c r="AB494" s="113"/>
      <c r="AC494" s="191">
        <v>15000</v>
      </c>
      <c r="AD494" s="113"/>
      <c r="AE494" s="149">
        <v>20664.21</v>
      </c>
      <c r="AG494" s="149">
        <v>25000</v>
      </c>
    </row>
    <row r="495" spans="1:33" x14ac:dyDescent="0.3">
      <c r="A495" s="113" t="s">
        <v>377</v>
      </c>
      <c r="B495" s="113"/>
      <c r="C495" s="113" t="s">
        <v>681</v>
      </c>
      <c r="D495" s="113"/>
      <c r="E495" s="150">
        <v>6385.42</v>
      </c>
      <c r="F495" s="113"/>
      <c r="G495" s="150">
        <v>4290.9799999999996</v>
      </c>
      <c r="H495" s="113"/>
      <c r="I495" s="150">
        <v>7455.14</v>
      </c>
      <c r="J495" s="113"/>
      <c r="K495" s="150">
        <v>5100.75</v>
      </c>
      <c r="L495" s="113" t="s">
        <v>582</v>
      </c>
      <c r="M495" s="150">
        <v>1711.52</v>
      </c>
      <c r="N495" s="113"/>
      <c r="O495" s="147">
        <v>2771.33</v>
      </c>
      <c r="P495" s="113" t="s">
        <v>582</v>
      </c>
      <c r="Q495" s="150">
        <v>5000</v>
      </c>
      <c r="R495" s="113"/>
      <c r="S495" s="150">
        <v>0</v>
      </c>
      <c r="T495" s="113" t="s">
        <v>582</v>
      </c>
      <c r="U495" s="150">
        <v>1044.17</v>
      </c>
      <c r="V495" s="113"/>
      <c r="W495" s="150">
        <v>3893.4</v>
      </c>
      <c r="X495" s="150"/>
      <c r="Y495" s="149">
        <v>200</v>
      </c>
      <c r="Z495" s="113"/>
      <c r="AA495" s="248">
        <v>6194.35</v>
      </c>
      <c r="AB495" s="113"/>
      <c r="AC495" s="191">
        <v>7500</v>
      </c>
      <c r="AD495" s="113"/>
      <c r="AE495" s="149">
        <v>715.44</v>
      </c>
      <c r="AG495" s="149">
        <v>5000</v>
      </c>
    </row>
    <row r="496" spans="1:33" x14ac:dyDescent="0.3">
      <c r="A496" s="113" t="s">
        <v>378</v>
      </c>
      <c r="B496" s="113"/>
      <c r="C496" s="113" t="s">
        <v>379</v>
      </c>
      <c r="D496" s="113"/>
      <c r="E496" s="150">
        <v>57742</v>
      </c>
      <c r="F496" s="113"/>
      <c r="G496" s="150">
        <v>54230.5</v>
      </c>
      <c r="H496" s="113"/>
      <c r="I496" s="150">
        <v>52461.15</v>
      </c>
      <c r="J496" s="113"/>
      <c r="K496" s="150">
        <v>66629.2</v>
      </c>
      <c r="L496" s="113" t="s">
        <v>582</v>
      </c>
      <c r="M496" s="150">
        <v>60113.85</v>
      </c>
      <c r="N496" s="113"/>
      <c r="O496" s="147">
        <v>81075.02</v>
      </c>
      <c r="P496" s="113" t="s">
        <v>582</v>
      </c>
      <c r="Q496" s="150">
        <v>85000</v>
      </c>
      <c r="R496" s="113"/>
      <c r="S496" s="150">
        <v>69597.5</v>
      </c>
      <c r="T496" s="113" t="s">
        <v>582</v>
      </c>
      <c r="U496" s="150">
        <v>64770.96</v>
      </c>
      <c r="V496" s="113"/>
      <c r="W496" s="150">
        <v>67643.88</v>
      </c>
      <c r="X496" s="150"/>
      <c r="Y496" s="149">
        <v>71667.25</v>
      </c>
      <c r="Z496" s="113"/>
      <c r="AA496" s="248">
        <v>53618</v>
      </c>
      <c r="AB496" s="113"/>
      <c r="AC496" s="191">
        <v>60000</v>
      </c>
      <c r="AD496" s="113"/>
      <c r="AE496" s="149">
        <v>58227.360000000001</v>
      </c>
      <c r="AG496" s="149">
        <v>65000</v>
      </c>
    </row>
    <row r="497" spans="1:33" x14ac:dyDescent="0.3">
      <c r="A497" s="113" t="s">
        <v>380</v>
      </c>
      <c r="B497" s="113"/>
      <c r="C497" s="113" t="s">
        <v>381</v>
      </c>
      <c r="D497" s="113"/>
      <c r="E497" s="150">
        <v>0</v>
      </c>
      <c r="F497" s="113"/>
      <c r="G497" s="150">
        <v>1608</v>
      </c>
      <c r="H497" s="113"/>
      <c r="I497" s="150">
        <v>0</v>
      </c>
      <c r="J497" s="113"/>
      <c r="K497" s="150">
        <v>0</v>
      </c>
      <c r="L497" s="113"/>
      <c r="M497" s="150">
        <v>0</v>
      </c>
      <c r="N497" s="113"/>
      <c r="O497" s="147">
        <v>0</v>
      </c>
      <c r="P497" s="113"/>
      <c r="Q497" s="150">
        <v>0</v>
      </c>
      <c r="R497" s="113"/>
      <c r="S497" s="150">
        <v>0</v>
      </c>
      <c r="T497" s="113"/>
      <c r="U497" s="150">
        <v>0</v>
      </c>
      <c r="V497" s="113"/>
      <c r="W497" s="150">
        <v>0</v>
      </c>
      <c r="X497" s="150"/>
      <c r="Y497" s="149">
        <v>0</v>
      </c>
      <c r="Z497" s="113"/>
      <c r="AA497" s="248"/>
      <c r="AB497" s="113"/>
      <c r="AC497" s="191"/>
      <c r="AD497" s="113"/>
      <c r="AE497" s="149"/>
    </row>
    <row r="498" spans="1:33" x14ac:dyDescent="0.3">
      <c r="A498" s="113" t="s">
        <v>382</v>
      </c>
      <c r="B498" s="113"/>
      <c r="C498" s="113" t="s">
        <v>682</v>
      </c>
      <c r="D498" s="113"/>
      <c r="E498" s="150">
        <v>2623.56</v>
      </c>
      <c r="F498" s="113"/>
      <c r="G498" s="150">
        <v>1717.47</v>
      </c>
      <c r="H498" s="113"/>
      <c r="I498" s="150">
        <v>1774.51</v>
      </c>
      <c r="J498" s="113"/>
      <c r="K498" s="150">
        <v>2274.67</v>
      </c>
      <c r="L498" s="113" t="s">
        <v>582</v>
      </c>
      <c r="M498" s="150">
        <v>2697.86</v>
      </c>
      <c r="N498" s="113"/>
      <c r="O498" s="147">
        <v>1610.81</v>
      </c>
      <c r="P498" s="113" t="s">
        <v>582</v>
      </c>
      <c r="Q498" s="150">
        <v>2500</v>
      </c>
      <c r="R498" s="113"/>
      <c r="S498" s="150">
        <v>1941.3</v>
      </c>
      <c r="T498" s="113" t="s">
        <v>582</v>
      </c>
      <c r="U498" s="150">
        <v>5692.63</v>
      </c>
      <c r="V498" s="113"/>
      <c r="W498" s="150">
        <v>1951.05</v>
      </c>
      <c r="X498" s="150"/>
      <c r="Y498" s="149">
        <v>2153.6799999999998</v>
      </c>
      <c r="Z498" s="113"/>
      <c r="AA498" s="248">
        <v>3299.13</v>
      </c>
      <c r="AB498" s="113"/>
      <c r="AC498" s="191">
        <v>2500</v>
      </c>
      <c r="AD498" s="113"/>
      <c r="AE498" s="149">
        <v>2096.19</v>
      </c>
      <c r="AG498" s="149">
        <v>2500</v>
      </c>
    </row>
    <row r="499" spans="1:33" ht="16.5" customHeight="1" x14ac:dyDescent="0.3">
      <c r="A499" s="113" t="s">
        <v>383</v>
      </c>
      <c r="B499" s="113"/>
      <c r="C499" s="113" t="s">
        <v>384</v>
      </c>
      <c r="D499" s="113"/>
      <c r="E499" s="150">
        <v>1069.4100000000001</v>
      </c>
      <c r="F499" s="113"/>
      <c r="G499" s="150">
        <v>669.55</v>
      </c>
      <c r="H499" s="113"/>
      <c r="I499" s="150">
        <v>307.43</v>
      </c>
      <c r="J499" s="113"/>
      <c r="K499" s="150">
        <v>607.19000000000005</v>
      </c>
      <c r="L499" s="113" t="s">
        <v>582</v>
      </c>
      <c r="M499" s="150">
        <v>804.05</v>
      </c>
      <c r="N499" s="113"/>
      <c r="O499" s="147">
        <v>850.14</v>
      </c>
      <c r="P499" s="113" t="s">
        <v>582</v>
      </c>
      <c r="Q499" s="150">
        <v>1000</v>
      </c>
      <c r="R499" s="113"/>
      <c r="S499" s="150">
        <v>636.79</v>
      </c>
      <c r="T499" s="113" t="s">
        <v>582</v>
      </c>
      <c r="U499" s="150">
        <v>1008.55</v>
      </c>
      <c r="V499" s="113"/>
      <c r="W499" s="150">
        <v>537.64</v>
      </c>
      <c r="X499" s="150"/>
      <c r="Y499" s="149">
        <v>916.26</v>
      </c>
      <c r="Z499" s="113"/>
      <c r="AA499" s="248">
        <v>1496.38</v>
      </c>
      <c r="AB499" s="113"/>
      <c r="AC499" s="191">
        <v>1000</v>
      </c>
      <c r="AD499" s="113"/>
      <c r="AE499" s="149">
        <v>1465.73</v>
      </c>
      <c r="AG499" s="149">
        <v>1500</v>
      </c>
    </row>
    <row r="500" spans="1:33" x14ac:dyDescent="0.3">
      <c r="A500" s="113" t="s">
        <v>385</v>
      </c>
      <c r="B500" s="113"/>
      <c r="C500" s="113" t="s">
        <v>683</v>
      </c>
      <c r="D500" s="113"/>
      <c r="E500" s="150">
        <v>150</v>
      </c>
      <c r="F500" s="113"/>
      <c r="G500" s="150">
        <v>2784</v>
      </c>
      <c r="H500" s="113"/>
      <c r="I500" s="150">
        <v>2804</v>
      </c>
      <c r="J500" s="113"/>
      <c r="K500" s="150">
        <v>2794</v>
      </c>
      <c r="L500" s="113" t="s">
        <v>582</v>
      </c>
      <c r="M500" s="150">
        <v>3407.44</v>
      </c>
      <c r="N500" s="113"/>
      <c r="O500" s="147">
        <v>3688</v>
      </c>
      <c r="P500" s="113" t="s">
        <v>582</v>
      </c>
      <c r="Q500" s="150">
        <v>4500</v>
      </c>
      <c r="R500" s="113"/>
      <c r="S500" s="150">
        <v>3991.22</v>
      </c>
      <c r="T500" s="113" t="s">
        <v>582</v>
      </c>
      <c r="U500" s="150">
        <v>4124.8900000000003</v>
      </c>
      <c r="V500" s="113"/>
      <c r="W500" s="150">
        <v>4116.5</v>
      </c>
      <c r="X500" s="150"/>
      <c r="Y500" s="149">
        <v>4290</v>
      </c>
      <c r="Z500" s="113"/>
      <c r="AA500" s="248">
        <v>23486.11</v>
      </c>
      <c r="AB500" s="113"/>
      <c r="AC500" s="259">
        <v>5000</v>
      </c>
      <c r="AD500" s="113"/>
      <c r="AE500" s="149">
        <v>4257</v>
      </c>
      <c r="AG500" s="149">
        <v>5000</v>
      </c>
    </row>
    <row r="501" spans="1:33" x14ac:dyDescent="0.3">
      <c r="A501" s="113" t="s">
        <v>1299</v>
      </c>
      <c r="B501" s="113"/>
      <c r="C501" s="113" t="s">
        <v>1300</v>
      </c>
      <c r="D501" s="113"/>
      <c r="E501" s="150"/>
      <c r="F501" s="113"/>
      <c r="G501" s="150"/>
      <c r="H501" s="113"/>
      <c r="I501" s="150"/>
      <c r="J501" s="113"/>
      <c r="K501" s="150"/>
      <c r="L501" s="113"/>
      <c r="M501" s="150"/>
      <c r="N501" s="113"/>
      <c r="O501" s="147"/>
      <c r="P501" s="113"/>
      <c r="Q501" s="150"/>
      <c r="R501" s="113"/>
      <c r="S501" s="150"/>
      <c r="T501" s="113"/>
      <c r="U501" s="150"/>
      <c r="V501" s="113"/>
      <c r="W501" s="150"/>
      <c r="X501" s="150"/>
      <c r="Y501" s="149">
        <v>25000</v>
      </c>
      <c r="Z501" s="113"/>
      <c r="AA501" s="248">
        <v>0</v>
      </c>
      <c r="AB501" s="113"/>
      <c r="AC501" s="191">
        <v>40000</v>
      </c>
      <c r="AD501" s="113"/>
      <c r="AE501" s="149">
        <v>28306.66</v>
      </c>
    </row>
    <row r="502" spans="1:33" x14ac:dyDescent="0.3">
      <c r="A502" s="113" t="s">
        <v>1301</v>
      </c>
      <c r="B502" s="113"/>
      <c r="C502" s="113" t="s">
        <v>1302</v>
      </c>
      <c r="D502" s="113"/>
      <c r="E502" s="150"/>
      <c r="F502" s="113"/>
      <c r="G502" s="150"/>
      <c r="H502" s="113"/>
      <c r="I502" s="150"/>
      <c r="J502" s="113"/>
      <c r="K502" s="150"/>
      <c r="L502" s="113"/>
      <c r="M502" s="150"/>
      <c r="N502" s="113"/>
      <c r="O502" s="147"/>
      <c r="P502" s="113"/>
      <c r="Q502" s="150"/>
      <c r="R502" s="113"/>
      <c r="S502" s="150"/>
      <c r="T502" s="113"/>
      <c r="U502" s="150"/>
      <c r="V502" s="113"/>
      <c r="W502" s="150"/>
      <c r="X502" s="150"/>
      <c r="Y502" s="149">
        <v>5583.86</v>
      </c>
      <c r="Z502" s="113"/>
      <c r="AA502" s="248">
        <v>0</v>
      </c>
      <c r="AB502" s="113"/>
      <c r="AC502" s="191"/>
      <c r="AD502" s="113"/>
      <c r="AE502" s="149">
        <v>6468.2</v>
      </c>
    </row>
    <row r="503" spans="1:33" x14ac:dyDescent="0.3">
      <c r="A503" s="113" t="s">
        <v>1303</v>
      </c>
      <c r="B503" s="113"/>
      <c r="C503" s="113" t="s">
        <v>1304</v>
      </c>
      <c r="D503" s="113"/>
      <c r="E503" s="150"/>
      <c r="F503" s="113"/>
      <c r="G503" s="150"/>
      <c r="H503" s="113"/>
      <c r="I503" s="150"/>
      <c r="J503" s="113"/>
      <c r="K503" s="150"/>
      <c r="L503" s="113"/>
      <c r="M503" s="150"/>
      <c r="N503" s="113"/>
      <c r="O503" s="147"/>
      <c r="P503" s="113"/>
      <c r="Q503" s="150"/>
      <c r="R503" s="113"/>
      <c r="S503" s="150"/>
      <c r="T503" s="113"/>
      <c r="U503" s="150"/>
      <c r="V503" s="113"/>
      <c r="W503" s="150"/>
      <c r="X503" s="150"/>
      <c r="Y503" s="149"/>
      <c r="Z503" s="113"/>
      <c r="AA503" s="248"/>
      <c r="AB503" s="113"/>
      <c r="AC503" s="191">
        <v>8400</v>
      </c>
      <c r="AD503" s="113"/>
      <c r="AE503" s="149">
        <v>0</v>
      </c>
    </row>
    <row r="504" spans="1:33" x14ac:dyDescent="0.3">
      <c r="A504" s="113" t="s">
        <v>386</v>
      </c>
      <c r="B504" s="113"/>
      <c r="C504" s="113" t="s">
        <v>387</v>
      </c>
      <c r="D504" s="113"/>
      <c r="E504" s="150">
        <v>19147.5</v>
      </c>
      <c r="F504" s="113"/>
      <c r="G504" s="150">
        <v>22294.05</v>
      </c>
      <c r="H504" s="113"/>
      <c r="I504" s="150">
        <v>22783</v>
      </c>
      <c r="J504" s="113"/>
      <c r="K504" s="153">
        <v>23676.62</v>
      </c>
      <c r="L504" s="113" t="s">
        <v>580</v>
      </c>
      <c r="M504" s="150">
        <v>23812.5</v>
      </c>
      <c r="N504" s="113"/>
      <c r="O504" s="147">
        <v>23772</v>
      </c>
      <c r="P504" s="113" t="s">
        <v>580</v>
      </c>
      <c r="Q504" s="150">
        <v>26000</v>
      </c>
      <c r="R504" s="113"/>
      <c r="S504" s="150">
        <v>23227.5</v>
      </c>
      <c r="T504" s="113" t="s">
        <v>580</v>
      </c>
      <c r="U504" s="167">
        <v>46920</v>
      </c>
      <c r="V504" s="113"/>
      <c r="W504" s="150">
        <v>47389</v>
      </c>
      <c r="X504" s="150"/>
      <c r="Y504" s="149">
        <v>48100</v>
      </c>
      <c r="Z504" s="113"/>
      <c r="AA504" s="248">
        <v>51167</v>
      </c>
      <c r="AB504" s="113"/>
      <c r="AC504" s="191">
        <v>55150</v>
      </c>
      <c r="AD504" s="113"/>
      <c r="AE504" s="149">
        <v>49845.599999999999</v>
      </c>
      <c r="AG504" s="149">
        <v>64000</v>
      </c>
    </row>
    <row r="505" spans="1:33" x14ac:dyDescent="0.3">
      <c r="A505" s="113" t="s">
        <v>1505</v>
      </c>
      <c r="B505" s="113"/>
      <c r="C505" s="113" t="s">
        <v>1506</v>
      </c>
      <c r="D505" s="113"/>
      <c r="E505" s="150"/>
      <c r="F505" s="113"/>
      <c r="G505" s="150"/>
      <c r="H505" s="113"/>
      <c r="I505" s="150"/>
      <c r="J505" s="113"/>
      <c r="K505" s="153"/>
      <c r="L505" s="113"/>
      <c r="M505" s="150"/>
      <c r="N505" s="113"/>
      <c r="O505" s="147"/>
      <c r="P505" s="113"/>
      <c r="Q505" s="150"/>
      <c r="R505" s="113"/>
      <c r="S505" s="150"/>
      <c r="T505" s="113"/>
      <c r="U505" s="167"/>
      <c r="V505" s="113"/>
      <c r="W505" s="150"/>
      <c r="X505" s="150"/>
      <c r="Y505" s="149"/>
      <c r="Z505" s="113"/>
      <c r="AA505" s="248">
        <v>614</v>
      </c>
      <c r="AB505" s="113"/>
      <c r="AC505" s="191"/>
      <c r="AD505" s="113"/>
      <c r="AE505" s="149"/>
    </row>
    <row r="506" spans="1:33" x14ac:dyDescent="0.3">
      <c r="A506" s="113" t="s">
        <v>475</v>
      </c>
      <c r="B506" s="113"/>
      <c r="C506" s="113" t="s">
        <v>476</v>
      </c>
      <c r="D506" s="113"/>
      <c r="E506" s="150">
        <v>958</v>
      </c>
      <c r="F506" s="113"/>
      <c r="G506" s="150">
        <v>0</v>
      </c>
      <c r="H506" s="113"/>
      <c r="I506" s="150">
        <v>0</v>
      </c>
      <c r="J506" s="113"/>
      <c r="K506" s="153">
        <v>0</v>
      </c>
      <c r="L506" s="113"/>
      <c r="M506" s="150">
        <v>0</v>
      </c>
      <c r="N506" s="113"/>
      <c r="O506" s="147">
        <v>0</v>
      </c>
      <c r="P506" s="113"/>
      <c r="Q506" s="150">
        <v>0</v>
      </c>
      <c r="R506" s="113"/>
      <c r="S506" s="150">
        <v>1525</v>
      </c>
      <c r="T506" s="113"/>
      <c r="U506" s="150">
        <v>0</v>
      </c>
      <c r="V506" s="113"/>
      <c r="W506" s="150">
        <v>0</v>
      </c>
      <c r="X506" s="150"/>
      <c r="Y506" s="149">
        <v>0</v>
      </c>
      <c r="Z506" s="113"/>
      <c r="AA506" s="248"/>
      <c r="AB506" s="113"/>
      <c r="AC506" s="191"/>
      <c r="AD506" s="113"/>
      <c r="AE506" s="149"/>
    </row>
    <row r="507" spans="1:33" x14ac:dyDescent="0.3">
      <c r="A507" s="113" t="s">
        <v>388</v>
      </c>
      <c r="B507" s="113"/>
      <c r="C507" s="113" t="s">
        <v>566</v>
      </c>
      <c r="D507" s="113"/>
      <c r="E507" s="150">
        <v>9881.1200000000008</v>
      </c>
      <c r="F507" s="113"/>
      <c r="G507" s="150">
        <v>10100.35</v>
      </c>
      <c r="H507" s="113"/>
      <c r="I507" s="150">
        <v>10852.61</v>
      </c>
      <c r="J507" s="113"/>
      <c r="K507" s="151">
        <v>11400.73</v>
      </c>
      <c r="L507" s="113" t="s">
        <v>580</v>
      </c>
      <c r="M507" s="150">
        <v>11382.5</v>
      </c>
      <c r="N507" s="113"/>
      <c r="O507" s="147">
        <v>12669.93</v>
      </c>
      <c r="P507" s="113" t="s">
        <v>580</v>
      </c>
      <c r="Q507" s="150">
        <v>14000</v>
      </c>
      <c r="R507" s="113"/>
      <c r="S507" s="150">
        <v>13515.94</v>
      </c>
      <c r="T507" s="113" t="s">
        <v>580</v>
      </c>
      <c r="U507" s="167">
        <v>20232.45</v>
      </c>
      <c r="V507" s="113"/>
      <c r="W507" s="150">
        <v>10713.84</v>
      </c>
      <c r="X507" s="150"/>
      <c r="Y507" s="149">
        <v>11323.24</v>
      </c>
      <c r="Z507" s="113"/>
      <c r="AA507" s="248">
        <v>18174.25</v>
      </c>
      <c r="AB507" s="113"/>
      <c r="AC507" s="191">
        <v>20000</v>
      </c>
      <c r="AD507" s="113"/>
      <c r="AE507" s="149">
        <v>11825.32</v>
      </c>
      <c r="AG507" s="149">
        <v>20000</v>
      </c>
    </row>
    <row r="508" spans="1:33" x14ac:dyDescent="0.3">
      <c r="A508" s="113" t="s">
        <v>1315</v>
      </c>
      <c r="B508" s="113"/>
      <c r="C508" s="113" t="s">
        <v>1099</v>
      </c>
      <c r="D508" s="113"/>
      <c r="E508" s="150"/>
      <c r="F508" s="113"/>
      <c r="G508" s="150"/>
      <c r="H508" s="113"/>
      <c r="I508" s="150"/>
      <c r="J508" s="113"/>
      <c r="K508" s="151"/>
      <c r="L508" s="113"/>
      <c r="M508" s="150"/>
      <c r="N508" s="113"/>
      <c r="O508" s="147"/>
      <c r="P508" s="113"/>
      <c r="Q508" s="150"/>
      <c r="R508" s="113"/>
      <c r="S508" s="150"/>
      <c r="T508" s="113"/>
      <c r="U508" s="167">
        <v>537.01</v>
      </c>
      <c r="V508" s="113"/>
      <c r="W508" s="150">
        <v>6440.76</v>
      </c>
      <c r="X508" s="150"/>
      <c r="Y508" s="149">
        <v>6611.39</v>
      </c>
      <c r="Z508" s="113"/>
      <c r="AA508" s="248">
        <v>8207.6</v>
      </c>
      <c r="AB508" s="113"/>
      <c r="AC508" s="191">
        <v>8500</v>
      </c>
      <c r="AD508" s="113"/>
      <c r="AE508" s="149">
        <v>7664.8</v>
      </c>
      <c r="AG508" s="149">
        <v>8500</v>
      </c>
    </row>
    <row r="509" spans="1:33" x14ac:dyDescent="0.3">
      <c r="A509" s="113" t="s">
        <v>1245</v>
      </c>
      <c r="B509" s="113"/>
      <c r="C509" s="113" t="s">
        <v>1193</v>
      </c>
      <c r="D509" s="113"/>
      <c r="E509" s="150"/>
      <c r="F509" s="113"/>
      <c r="G509" s="150"/>
      <c r="H509" s="113"/>
      <c r="I509" s="150"/>
      <c r="J509" s="113"/>
      <c r="K509" s="151"/>
      <c r="L509" s="113"/>
      <c r="M509" s="150"/>
      <c r="N509" s="113"/>
      <c r="O509" s="147"/>
      <c r="P509" s="113"/>
      <c r="Q509" s="150"/>
      <c r="R509" s="113"/>
      <c r="S509" s="150"/>
      <c r="T509" s="113"/>
      <c r="U509" s="167">
        <v>1212.43</v>
      </c>
      <c r="V509" s="113"/>
      <c r="W509" s="150">
        <v>1170.28</v>
      </c>
      <c r="X509" s="150"/>
      <c r="Y509" s="149"/>
      <c r="Z509" s="113"/>
      <c r="AA509" s="248">
        <v>1190.32</v>
      </c>
      <c r="AB509" s="113"/>
      <c r="AC509" s="191"/>
      <c r="AD509" s="113"/>
      <c r="AE509" s="149"/>
    </row>
    <row r="510" spans="1:33" x14ac:dyDescent="0.3">
      <c r="A510" s="113" t="s">
        <v>389</v>
      </c>
      <c r="B510" s="113"/>
      <c r="C510" s="113" t="s">
        <v>567</v>
      </c>
      <c r="D510" s="113"/>
      <c r="E510" s="150">
        <v>568</v>
      </c>
      <c r="F510" s="113"/>
      <c r="G510" s="150">
        <v>1033.56</v>
      </c>
      <c r="H510" s="113"/>
      <c r="I510" s="150">
        <v>528</v>
      </c>
      <c r="J510" s="113"/>
      <c r="K510" s="151">
        <v>426.02</v>
      </c>
      <c r="L510" s="113" t="s">
        <v>582</v>
      </c>
      <c r="M510" s="150">
        <v>498.41</v>
      </c>
      <c r="N510" s="113"/>
      <c r="O510" s="147">
        <v>210.8</v>
      </c>
      <c r="P510" s="113" t="s">
        <v>582</v>
      </c>
      <c r="Q510" s="150">
        <v>600</v>
      </c>
      <c r="R510" s="113"/>
      <c r="S510" s="150">
        <v>357.72</v>
      </c>
      <c r="T510" s="113" t="s">
        <v>582</v>
      </c>
      <c r="U510" s="150">
        <v>252</v>
      </c>
      <c r="V510" s="113"/>
      <c r="W510" s="150">
        <v>678</v>
      </c>
      <c r="X510" s="150"/>
      <c r="Y510" s="149">
        <v>50</v>
      </c>
      <c r="Z510" s="113"/>
      <c r="AA510" s="248">
        <v>662.74</v>
      </c>
      <c r="AB510" s="113"/>
      <c r="AC510" s="191">
        <v>750</v>
      </c>
      <c r="AD510" s="113"/>
      <c r="AE510" s="149">
        <v>1615.75</v>
      </c>
      <c r="AG510" s="149">
        <v>2000</v>
      </c>
    </row>
    <row r="511" spans="1:33" x14ac:dyDescent="0.3">
      <c r="A511" s="113" t="s">
        <v>390</v>
      </c>
      <c r="B511" s="113"/>
      <c r="C511" s="113" t="s">
        <v>568</v>
      </c>
      <c r="D511" s="113"/>
      <c r="E511" s="150">
        <v>392.12</v>
      </c>
      <c r="F511" s="113"/>
      <c r="G511" s="150">
        <v>399.44</v>
      </c>
      <c r="H511" s="113"/>
      <c r="I511" s="150">
        <v>377</v>
      </c>
      <c r="J511" s="113"/>
      <c r="K511" s="151">
        <v>689.86</v>
      </c>
      <c r="L511" s="113" t="s">
        <v>582</v>
      </c>
      <c r="M511" s="150">
        <v>28.99</v>
      </c>
      <c r="N511" s="113"/>
      <c r="O511" s="147">
        <v>925.75</v>
      </c>
      <c r="P511" s="113" t="s">
        <v>582</v>
      </c>
      <c r="Q511" s="150">
        <v>1000</v>
      </c>
      <c r="R511" s="113"/>
      <c r="S511" s="150">
        <v>1355.54</v>
      </c>
      <c r="T511" s="113" t="s">
        <v>582</v>
      </c>
      <c r="U511" s="150">
        <v>298.79000000000002</v>
      </c>
      <c r="V511" s="113"/>
      <c r="W511" s="150">
        <v>1872.12</v>
      </c>
      <c r="X511" s="150"/>
      <c r="Y511" s="149">
        <v>809.94</v>
      </c>
      <c r="Z511" s="113"/>
      <c r="AA511" s="248">
        <v>1357.07</v>
      </c>
      <c r="AB511" s="113"/>
      <c r="AC511" s="191">
        <v>1500</v>
      </c>
      <c r="AD511" s="113"/>
      <c r="AE511" s="149">
        <v>1020.93</v>
      </c>
      <c r="AG511" s="149">
        <v>1500</v>
      </c>
    </row>
    <row r="512" spans="1:33" x14ac:dyDescent="0.3">
      <c r="A512" s="113" t="s">
        <v>641</v>
      </c>
      <c r="B512" s="113"/>
      <c r="C512" s="113" t="s">
        <v>642</v>
      </c>
      <c r="D512" s="113"/>
      <c r="E512" s="150"/>
      <c r="F512" s="113"/>
      <c r="G512" s="150"/>
      <c r="H512" s="113"/>
      <c r="I512" s="150"/>
      <c r="J512" s="113"/>
      <c r="K512" s="173"/>
      <c r="L512" s="113"/>
      <c r="M512" s="150"/>
      <c r="N512" s="113"/>
      <c r="O512" s="147">
        <v>225</v>
      </c>
      <c r="P512" s="113"/>
      <c r="Q512" s="150">
        <v>500</v>
      </c>
      <c r="R512" s="113"/>
      <c r="S512" s="150">
        <v>225</v>
      </c>
      <c r="T512" s="113"/>
      <c r="U512" s="150">
        <v>0</v>
      </c>
      <c r="V512" s="113"/>
      <c r="W512" s="150">
        <v>0</v>
      </c>
      <c r="X512" s="150"/>
      <c r="Y512" s="149">
        <v>225</v>
      </c>
      <c r="Z512" s="113"/>
      <c r="AA512" s="248">
        <v>210</v>
      </c>
      <c r="AB512" s="113"/>
      <c r="AC512" s="191">
        <v>500</v>
      </c>
      <c r="AD512" s="113"/>
      <c r="AE512" s="149">
        <v>0</v>
      </c>
    </row>
    <row r="513" spans="1:33" x14ac:dyDescent="0.3">
      <c r="A513" s="113" t="s">
        <v>612</v>
      </c>
      <c r="B513" s="113"/>
      <c r="C513" s="113" t="s">
        <v>613</v>
      </c>
      <c r="D513" s="113"/>
      <c r="E513" s="150">
        <v>0</v>
      </c>
      <c r="F513" s="113"/>
      <c r="G513" s="150">
        <v>0</v>
      </c>
      <c r="H513" s="113"/>
      <c r="I513" s="150">
        <v>0</v>
      </c>
      <c r="J513" s="113"/>
      <c r="K513" s="173">
        <v>2639.84</v>
      </c>
      <c r="L513" s="113"/>
      <c r="M513" s="150">
        <v>2052.6999999999998</v>
      </c>
      <c r="N513" s="113"/>
      <c r="O513" s="147">
        <v>2093.5</v>
      </c>
      <c r="P513" s="113" t="s">
        <v>582</v>
      </c>
      <c r="Q513" s="150">
        <v>2500</v>
      </c>
      <c r="R513" s="113"/>
      <c r="S513" s="150">
        <v>2947.82</v>
      </c>
      <c r="T513" s="113" t="s">
        <v>582</v>
      </c>
      <c r="U513" s="150">
        <v>23532.43</v>
      </c>
      <c r="V513" s="113"/>
      <c r="W513" s="150">
        <v>6507.02</v>
      </c>
      <c r="X513" s="150"/>
      <c r="Y513" s="149">
        <v>6226.43</v>
      </c>
      <c r="Z513" s="113"/>
      <c r="AA513" s="248">
        <v>7359.31</v>
      </c>
      <c r="AB513" s="113"/>
      <c r="AC513" s="191"/>
      <c r="AD513" s="113"/>
      <c r="AE513" s="149"/>
    </row>
    <row r="514" spans="1:33" ht="16.2" thickBot="1" x14ac:dyDescent="0.35">
      <c r="A514" s="113" t="s">
        <v>391</v>
      </c>
      <c r="B514" s="113"/>
      <c r="C514" s="113" t="s">
        <v>392</v>
      </c>
      <c r="D514" s="113"/>
      <c r="E514" s="157">
        <v>0</v>
      </c>
      <c r="F514" s="113"/>
      <c r="G514" s="157">
        <v>6272.8</v>
      </c>
      <c r="H514" s="113"/>
      <c r="I514" s="157">
        <v>0</v>
      </c>
      <c r="J514" s="113"/>
      <c r="K514" s="174">
        <v>0</v>
      </c>
      <c r="L514" s="113"/>
      <c r="M514" s="157">
        <v>0</v>
      </c>
      <c r="N514" s="113"/>
      <c r="O514" s="175">
        <v>0</v>
      </c>
      <c r="P514" s="113"/>
      <c r="Q514" s="157">
        <v>0</v>
      </c>
      <c r="R514" s="113"/>
      <c r="S514" s="157">
        <v>0</v>
      </c>
      <c r="T514" s="113"/>
      <c r="U514" s="157">
        <v>0</v>
      </c>
      <c r="V514" s="113"/>
      <c r="W514" s="157">
        <v>0</v>
      </c>
      <c r="X514" s="154"/>
      <c r="Y514" s="176"/>
      <c r="Z514" s="113"/>
      <c r="AA514" s="264"/>
      <c r="AB514" s="113"/>
      <c r="AC514" s="266"/>
      <c r="AD514" s="113"/>
      <c r="AE514" s="176"/>
    </row>
    <row r="515" spans="1:33" x14ac:dyDescent="0.3">
      <c r="A515" s="126"/>
      <c r="B515" s="113"/>
      <c r="C515" s="126"/>
      <c r="D515" s="113"/>
      <c r="E515" s="150"/>
      <c r="F515" s="113"/>
      <c r="G515" s="150"/>
      <c r="H515" s="113"/>
      <c r="I515" s="150"/>
      <c r="J515" s="113"/>
      <c r="K515" s="150"/>
      <c r="L515" s="113"/>
      <c r="M515" s="150"/>
      <c r="N515" s="113"/>
      <c r="O515" s="177"/>
      <c r="P515" s="113"/>
      <c r="Q515" s="150"/>
      <c r="R515" s="113"/>
      <c r="S515" s="178"/>
      <c r="T515" s="113"/>
      <c r="U515" s="178"/>
      <c r="V515" s="113"/>
      <c r="W515" s="178"/>
      <c r="X515" s="178"/>
      <c r="Y515" s="149"/>
      <c r="Z515" s="113"/>
      <c r="AA515" s="251"/>
      <c r="AB515" s="113"/>
      <c r="AC515" s="265"/>
      <c r="AD515" s="113"/>
      <c r="AE515" s="149"/>
    </row>
    <row r="516" spans="1:33" x14ac:dyDescent="0.3">
      <c r="A516" s="126"/>
      <c r="B516" s="113"/>
      <c r="C516" s="126" t="s">
        <v>1627</v>
      </c>
      <c r="D516" s="113"/>
      <c r="E516" s="150"/>
      <c r="F516" s="113"/>
      <c r="G516" s="150"/>
      <c r="H516" s="113"/>
      <c r="I516" s="150"/>
      <c r="J516" s="113"/>
      <c r="K516" s="150"/>
      <c r="L516" s="113"/>
      <c r="M516" s="150"/>
      <c r="N516" s="113"/>
      <c r="O516" s="238"/>
      <c r="P516" s="113"/>
      <c r="Q516" s="150"/>
      <c r="R516" s="113"/>
      <c r="S516" s="178"/>
      <c r="T516" s="113"/>
      <c r="U516" s="178"/>
      <c r="V516" s="113"/>
      <c r="W516" s="178"/>
      <c r="X516" s="178"/>
      <c r="Y516" s="149"/>
      <c r="Z516" s="113"/>
      <c r="AA516" s="249"/>
      <c r="AB516" s="113"/>
      <c r="AC516" s="242"/>
      <c r="AD516" s="113" t="s">
        <v>1628</v>
      </c>
      <c r="AE516" s="149">
        <v>200000</v>
      </c>
      <c r="AF516" t="s">
        <v>1628</v>
      </c>
    </row>
    <row r="517" spans="1:33" ht="16.2" thickBot="1" x14ac:dyDescent="0.35">
      <c r="A517" s="126"/>
      <c r="B517" s="113"/>
      <c r="C517" s="126"/>
      <c r="D517" s="113"/>
      <c r="E517" s="150"/>
      <c r="F517" s="113"/>
      <c r="G517" s="150"/>
      <c r="H517" s="113"/>
      <c r="I517" s="150"/>
      <c r="J517" s="113"/>
      <c r="K517" s="150"/>
      <c r="L517" s="113"/>
      <c r="M517" s="150"/>
      <c r="N517" s="113"/>
      <c r="O517" s="238"/>
      <c r="P517" s="113"/>
      <c r="Q517" s="150"/>
      <c r="R517" s="113"/>
      <c r="S517" s="178"/>
      <c r="T517" s="113"/>
      <c r="U517" s="178"/>
      <c r="V517" s="113"/>
      <c r="W517" s="178"/>
      <c r="X517" s="178"/>
      <c r="Y517" s="149"/>
      <c r="Z517" s="113"/>
      <c r="AA517" s="249"/>
      <c r="AB517" s="113"/>
      <c r="AC517" s="239"/>
      <c r="AD517" s="113"/>
      <c r="AE517" s="149"/>
    </row>
    <row r="518" spans="1:33" ht="16.2" thickBot="1" x14ac:dyDescent="0.35">
      <c r="A518" s="113"/>
      <c r="B518" s="113"/>
      <c r="C518" s="113" t="s">
        <v>398</v>
      </c>
      <c r="D518" s="113"/>
      <c r="E518" s="157">
        <f>SUM(E78:E515)</f>
        <v>1434343.8299999998</v>
      </c>
      <c r="F518" s="113"/>
      <c r="G518" s="157">
        <f>SUM(G78:G515)</f>
        <v>1531697.7999999998</v>
      </c>
      <c r="H518" s="113"/>
      <c r="I518" s="157">
        <f>SUM(I78:I515)</f>
        <v>1698882.0899999992</v>
      </c>
      <c r="J518" s="113"/>
      <c r="K518" s="179">
        <f>SUM(K78:K515)</f>
        <v>1579191.5300000005</v>
      </c>
      <c r="L518" s="112"/>
      <c r="M518" s="179">
        <f>SUM(M78:M515)</f>
        <v>1691689.8299999998</v>
      </c>
      <c r="N518" s="112"/>
      <c r="O518" s="180">
        <f>SUM(O78:O515)</f>
        <v>1555064.3099999996</v>
      </c>
      <c r="P518" s="112"/>
      <c r="Q518" s="179">
        <f>SUM(Q78:Q515)</f>
        <v>1772303.12</v>
      </c>
      <c r="R518" s="112"/>
      <c r="S518" s="179">
        <f>SUM(S78:S515)</f>
        <v>1576349.3400000008</v>
      </c>
      <c r="T518" s="112"/>
      <c r="U518" s="179">
        <f>SUM(U78:U515)</f>
        <v>1886239.3499999996</v>
      </c>
      <c r="V518" s="113"/>
      <c r="W518" s="179">
        <f>SUM(W78:W515)</f>
        <v>1943722.5999999999</v>
      </c>
      <c r="X518" s="181"/>
      <c r="Y518" s="182">
        <f>SUM(Y78:Y514)</f>
        <v>1986426.9799999991</v>
      </c>
      <c r="Z518" s="113"/>
      <c r="AA518" s="253">
        <f>SUM(AA78:AA514)</f>
        <v>2295256.9900000012</v>
      </c>
      <c r="AB518" s="113"/>
      <c r="AC518" s="224">
        <f>SUM(AC78:AC514)</f>
        <v>2262806</v>
      </c>
      <c r="AD518" s="113"/>
      <c r="AE518" s="182">
        <f>SUM(AE78:AE516)</f>
        <v>2411747.6999999997</v>
      </c>
      <c r="AG518" s="182">
        <f>SUM(AG78:AG516)</f>
        <v>2402219</v>
      </c>
    </row>
    <row r="519" spans="1:33" x14ac:dyDescent="0.3">
      <c r="A519" s="113"/>
      <c r="B519" s="113"/>
      <c r="C519" s="113"/>
      <c r="D519" s="113"/>
      <c r="E519" s="150"/>
      <c r="F519" s="113"/>
      <c r="G519" s="150"/>
      <c r="H519" s="113"/>
      <c r="I519" s="150"/>
      <c r="J519" s="113"/>
      <c r="K519" s="163"/>
      <c r="L519" s="112"/>
      <c r="M519" s="163"/>
      <c r="N519" s="112"/>
      <c r="O519" s="165"/>
      <c r="P519" s="112"/>
      <c r="Q519" s="163"/>
      <c r="R519" s="112"/>
      <c r="S519" s="163"/>
      <c r="T519" s="112"/>
      <c r="U519" s="163"/>
      <c r="V519" s="113"/>
      <c r="W519" s="163"/>
      <c r="X519" s="163"/>
      <c r="Y519" s="149"/>
      <c r="Z519" s="113"/>
      <c r="AA519" s="251"/>
      <c r="AB519" s="113"/>
      <c r="AC519" s="223"/>
      <c r="AD519" s="113"/>
      <c r="AE519" s="149"/>
    </row>
    <row r="520" spans="1:33" ht="16.2" thickBot="1" x14ac:dyDescent="0.35">
      <c r="A520" s="113"/>
      <c r="B520" s="113"/>
      <c r="C520" s="113" t="s">
        <v>399</v>
      </c>
      <c r="D520" s="113"/>
      <c r="E520" s="183">
        <f>E76-E518</f>
        <v>1498880.8000000005</v>
      </c>
      <c r="F520" s="113"/>
      <c r="G520" s="183">
        <f>G76-G518</f>
        <v>1283125.6300000004</v>
      </c>
      <c r="H520" s="113"/>
      <c r="I520" s="183">
        <f>I76-I518</f>
        <v>1070946.820000001</v>
      </c>
      <c r="J520" s="113"/>
      <c r="K520" s="184">
        <f>K76-K518</f>
        <v>1281608.9899999991</v>
      </c>
      <c r="L520" s="112"/>
      <c r="M520" s="184">
        <f>M76-M518</f>
        <v>1445034.8299999994</v>
      </c>
      <c r="N520" s="112"/>
      <c r="O520" s="185">
        <f>O76-O518</f>
        <v>1669006.5800000005</v>
      </c>
      <c r="P520" s="112"/>
      <c r="Q520" s="184">
        <f>Q76-Q518</f>
        <v>1491615.9400000004</v>
      </c>
      <c r="R520" s="112"/>
      <c r="S520" s="184">
        <f>S76-S518</f>
        <v>1834212.1199999996</v>
      </c>
      <c r="T520" s="112"/>
      <c r="U520" s="184">
        <f>U76-U518</f>
        <v>1968591.6600000006</v>
      </c>
      <c r="V520" s="113"/>
      <c r="W520" s="184">
        <f>W76-W518</f>
        <v>2477751.1799999997</v>
      </c>
      <c r="X520" s="145"/>
      <c r="Y520" s="184">
        <f>SUM(Y76- Y518)</f>
        <v>2424337.9900000016</v>
      </c>
      <c r="Z520" s="113"/>
      <c r="AA520" s="254">
        <f>SUM(AA76-AA518)</f>
        <v>2223333.3999999985</v>
      </c>
      <c r="AB520" s="113"/>
      <c r="AC520" s="225">
        <v>1567719.4900000002</v>
      </c>
      <c r="AD520" s="113"/>
      <c r="AE520" s="241">
        <f>AE76-AE518</f>
        <v>1372006.3100000005</v>
      </c>
      <c r="AG520" s="276">
        <f>AG76-AG518</f>
        <v>1185821.8300000005</v>
      </c>
    </row>
    <row r="521" spans="1:33" ht="16.2" thickTop="1" x14ac:dyDescent="0.3">
      <c r="A521" s="113"/>
      <c r="B521" s="113"/>
      <c r="C521" s="113"/>
      <c r="D521" s="113"/>
      <c r="E521" s="113"/>
      <c r="F521" s="113"/>
      <c r="G521" s="150"/>
      <c r="H521" s="113"/>
      <c r="I521" s="113"/>
      <c r="J521" s="113"/>
      <c r="K521" s="113"/>
      <c r="L521" s="113"/>
      <c r="M521" s="113"/>
      <c r="N521" s="113"/>
      <c r="O521" s="140"/>
      <c r="P521" s="113"/>
      <c r="Q521" s="113"/>
      <c r="R521" s="113"/>
      <c r="S521" s="113"/>
      <c r="T521" s="113"/>
      <c r="U521" s="113"/>
      <c r="V521" s="113"/>
      <c r="W521" s="113"/>
      <c r="X521" s="113"/>
      <c r="Y521" s="113"/>
      <c r="Z521" s="113"/>
      <c r="AA521" s="255"/>
      <c r="AB521" s="113"/>
      <c r="AC521" s="196"/>
      <c r="AD521" s="113"/>
      <c r="AE521" s="113"/>
    </row>
    <row r="522" spans="1:33" x14ac:dyDescent="0.3">
      <c r="A522" s="113"/>
      <c r="B522" s="113"/>
      <c r="C522" s="113"/>
      <c r="D522" s="113"/>
      <c r="E522" s="113" t="s">
        <v>516</v>
      </c>
      <c r="F522" s="113"/>
      <c r="G522" s="150" t="s">
        <v>515</v>
      </c>
      <c r="H522" s="113"/>
      <c r="I522" s="113" t="s">
        <v>569</v>
      </c>
      <c r="J522" s="113"/>
      <c r="K522" s="186" t="s">
        <v>831</v>
      </c>
      <c r="L522" s="186"/>
      <c r="M522" s="186" t="s">
        <v>830</v>
      </c>
      <c r="N522" s="186"/>
      <c r="O522" s="187" t="s">
        <v>829</v>
      </c>
      <c r="P522" s="186"/>
      <c r="Q522" s="186" t="s">
        <v>826</v>
      </c>
      <c r="R522" s="186"/>
      <c r="S522" s="186" t="s">
        <v>826</v>
      </c>
      <c r="T522" s="186"/>
      <c r="U522" s="186" t="s">
        <v>828</v>
      </c>
      <c r="V522" s="113"/>
      <c r="W522" s="188" t="s">
        <v>1443</v>
      </c>
      <c r="X522" s="188"/>
      <c r="Y522" s="132" t="s">
        <v>1444</v>
      </c>
      <c r="Z522" s="113"/>
      <c r="AA522" s="256" t="s">
        <v>1396</v>
      </c>
      <c r="AB522" s="113"/>
      <c r="AC522" s="226" t="s">
        <v>1445</v>
      </c>
      <c r="AD522" s="113"/>
      <c r="AE522" s="186" t="s">
        <v>1445</v>
      </c>
      <c r="AG522" s="275" t="s">
        <v>1629</v>
      </c>
    </row>
    <row r="523" spans="1:33" x14ac:dyDescent="0.3">
      <c r="A523" s="113"/>
      <c r="B523" s="113"/>
      <c r="C523" s="113"/>
      <c r="D523" s="113"/>
      <c r="E523" s="113"/>
      <c r="F523" s="113"/>
      <c r="G523" s="150"/>
      <c r="H523" s="113"/>
      <c r="I523" s="113"/>
      <c r="J523" s="113"/>
      <c r="K523" s="133" t="s">
        <v>825</v>
      </c>
      <c r="L523" s="113"/>
      <c r="M523" s="133" t="s">
        <v>825</v>
      </c>
      <c r="N523" s="113"/>
      <c r="O523" s="189" t="s">
        <v>825</v>
      </c>
      <c r="P523" s="113"/>
      <c r="Q523" s="133" t="s">
        <v>827</v>
      </c>
      <c r="R523" s="113"/>
      <c r="S523" s="133" t="s">
        <v>825</v>
      </c>
      <c r="T523" s="113"/>
      <c r="U523" s="133" t="s">
        <v>825</v>
      </c>
      <c r="V523" s="113"/>
      <c r="W523" s="133" t="s">
        <v>825</v>
      </c>
      <c r="X523" s="133"/>
      <c r="Y523" s="133" t="s">
        <v>825</v>
      </c>
      <c r="Z523" s="113"/>
      <c r="AA523" s="256" t="s">
        <v>825</v>
      </c>
      <c r="AB523" s="113"/>
      <c r="AC523" s="226" t="s">
        <v>1527</v>
      </c>
      <c r="AD523" s="113"/>
      <c r="AE523" s="186" t="s">
        <v>812</v>
      </c>
      <c r="AG523" s="275" t="s">
        <v>1314</v>
      </c>
    </row>
    <row r="524" spans="1:33" x14ac:dyDescent="0.3">
      <c r="A524" s="113"/>
      <c r="B524" s="113"/>
      <c r="C524" s="113"/>
      <c r="D524" s="113"/>
      <c r="E524" s="113"/>
      <c r="F524" s="113"/>
      <c r="G524" s="150"/>
      <c r="H524" s="113"/>
      <c r="I524" s="113"/>
      <c r="J524" s="113"/>
      <c r="K524" s="113"/>
      <c r="L524" s="113"/>
      <c r="M524" s="113"/>
      <c r="N524" s="113"/>
      <c r="O524" s="116"/>
      <c r="P524" s="113"/>
      <c r="Q524" s="113"/>
      <c r="R524" s="113"/>
      <c r="S524" s="113"/>
      <c r="T524" s="113"/>
      <c r="U524" s="113"/>
      <c r="V524" s="113"/>
      <c r="W524" s="113"/>
      <c r="X524" s="113"/>
      <c r="Y524" s="113"/>
      <c r="Z524" s="113"/>
      <c r="AA524" s="243"/>
      <c r="AB524" s="113"/>
      <c r="AC524" s="190"/>
      <c r="AD524" s="113"/>
      <c r="AE524" s="113"/>
    </row>
    <row r="525" spans="1:33" x14ac:dyDescent="0.3">
      <c r="A525" s="113"/>
      <c r="B525" s="113"/>
      <c r="C525" s="113"/>
      <c r="D525" s="113"/>
      <c r="E525" s="113"/>
      <c r="F525" s="113"/>
      <c r="G525" s="150"/>
      <c r="H525" s="113"/>
      <c r="I525" s="113"/>
      <c r="J525" s="113"/>
      <c r="K525" s="113"/>
      <c r="L525" s="113"/>
      <c r="M525" s="113"/>
      <c r="N525" s="113"/>
      <c r="O525" s="116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243"/>
      <c r="AB525" s="113"/>
      <c r="AC525" s="190"/>
      <c r="AD525" s="113"/>
      <c r="AE525" s="113"/>
    </row>
    <row r="526" spans="1:33" x14ac:dyDescent="0.3">
      <c r="A526" s="113"/>
      <c r="B526" s="113"/>
      <c r="C526" s="113"/>
      <c r="D526" s="113"/>
      <c r="E526" s="113"/>
      <c r="F526" s="113"/>
      <c r="G526" s="150"/>
      <c r="H526" s="113"/>
      <c r="I526" s="113"/>
      <c r="J526" s="113"/>
      <c r="K526" s="113"/>
      <c r="L526" s="113"/>
      <c r="M526" s="113"/>
      <c r="N526" s="113"/>
      <c r="O526" s="116"/>
      <c r="P526" s="113"/>
      <c r="Q526" s="113"/>
      <c r="R526" s="113"/>
      <c r="S526" s="113"/>
      <c r="T526" s="113"/>
      <c r="U526" s="113"/>
      <c r="V526" s="113"/>
      <c r="W526" s="113"/>
      <c r="X526" s="113"/>
      <c r="Y526" s="113"/>
      <c r="Z526" s="113"/>
      <c r="AA526" s="243"/>
      <c r="AB526" s="113"/>
      <c r="AC526" s="190"/>
      <c r="AD526" s="113"/>
      <c r="AE526" s="113"/>
    </row>
    <row r="527" spans="1:33" x14ac:dyDescent="0.3">
      <c r="A527" s="113"/>
      <c r="B527" s="113"/>
      <c r="C527" s="113"/>
      <c r="D527" s="113"/>
      <c r="E527" s="113"/>
      <c r="F527" s="113"/>
      <c r="G527" s="150"/>
      <c r="H527" s="113"/>
      <c r="I527" s="113"/>
      <c r="J527" s="113"/>
      <c r="K527" s="113"/>
      <c r="L527" s="113"/>
      <c r="M527" s="113"/>
      <c r="N527" s="113"/>
      <c r="O527" s="116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243"/>
      <c r="AB527" s="113"/>
      <c r="AC527" s="190"/>
      <c r="AD527" s="113"/>
      <c r="AE527" s="113"/>
    </row>
    <row r="528" spans="1:33" x14ac:dyDescent="0.3">
      <c r="G528" s="1"/>
      <c r="AA528" s="257"/>
      <c r="AC528" s="105"/>
    </row>
    <row r="529" spans="7:29" x14ac:dyDescent="0.3">
      <c r="G529" s="1"/>
      <c r="AA529" s="257"/>
      <c r="AC529" s="105"/>
    </row>
    <row r="530" spans="7:29" x14ac:dyDescent="0.3">
      <c r="G530" s="1"/>
      <c r="AA530" s="257"/>
      <c r="AC530" s="105"/>
    </row>
    <row r="531" spans="7:29" x14ac:dyDescent="0.3">
      <c r="G531" s="1"/>
      <c r="AA531" s="257"/>
      <c r="AC531" s="105"/>
    </row>
    <row r="532" spans="7:29" x14ac:dyDescent="0.3">
      <c r="G532" s="1"/>
      <c r="AA532" s="257"/>
      <c r="AC532" s="105"/>
    </row>
    <row r="533" spans="7:29" x14ac:dyDescent="0.3">
      <c r="G533" s="1"/>
      <c r="AA533" s="257"/>
      <c r="AC533" s="105"/>
    </row>
    <row r="534" spans="7:29" x14ac:dyDescent="0.3">
      <c r="G534" s="1"/>
      <c r="AA534" s="257"/>
      <c r="AC534" s="105"/>
    </row>
    <row r="535" spans="7:29" x14ac:dyDescent="0.3">
      <c r="G535" s="1"/>
      <c r="AA535" s="257"/>
      <c r="AC535" s="105"/>
    </row>
    <row r="536" spans="7:29" x14ac:dyDescent="0.3">
      <c r="G536" s="1"/>
      <c r="AA536" s="257"/>
      <c r="AC536" s="105"/>
    </row>
    <row r="537" spans="7:29" x14ac:dyDescent="0.3">
      <c r="G537" s="1"/>
      <c r="AA537" s="257"/>
      <c r="AC537" s="105"/>
    </row>
    <row r="538" spans="7:29" x14ac:dyDescent="0.3">
      <c r="G538" s="1"/>
      <c r="AA538" s="257"/>
      <c r="AC538" s="105"/>
    </row>
    <row r="539" spans="7:29" x14ac:dyDescent="0.3">
      <c r="G539" s="1"/>
      <c r="AA539" s="257"/>
      <c r="AC539" s="105"/>
    </row>
    <row r="540" spans="7:29" x14ac:dyDescent="0.3">
      <c r="G540" s="1"/>
      <c r="AA540" s="257"/>
      <c r="AC540" s="105"/>
    </row>
    <row r="541" spans="7:29" x14ac:dyDescent="0.3">
      <c r="G541" s="1"/>
      <c r="AA541" s="257"/>
      <c r="AC541" s="105"/>
    </row>
    <row r="542" spans="7:29" x14ac:dyDescent="0.3">
      <c r="G542" s="1"/>
      <c r="AA542" s="257"/>
      <c r="AC542" s="105"/>
    </row>
    <row r="543" spans="7:29" x14ac:dyDescent="0.3">
      <c r="G543" s="1"/>
      <c r="AA543" s="257"/>
      <c r="AC543" s="105"/>
    </row>
    <row r="544" spans="7:29" x14ac:dyDescent="0.3">
      <c r="G544" s="1"/>
    </row>
    <row r="545" spans="7:7" x14ac:dyDescent="0.3">
      <c r="G545" s="1"/>
    </row>
    <row r="546" spans="7:7" x14ac:dyDescent="0.3">
      <c r="G546" s="1"/>
    </row>
    <row r="547" spans="7:7" x14ac:dyDescent="0.3">
      <c r="G547" s="1"/>
    </row>
    <row r="548" spans="7:7" x14ac:dyDescent="0.3">
      <c r="G548" s="1"/>
    </row>
    <row r="549" spans="7:7" x14ac:dyDescent="0.3">
      <c r="G549" s="1"/>
    </row>
    <row r="550" spans="7:7" x14ac:dyDescent="0.3">
      <c r="G550" s="1"/>
    </row>
    <row r="551" spans="7:7" x14ac:dyDescent="0.3">
      <c r="G551" s="1"/>
    </row>
    <row r="552" spans="7:7" x14ac:dyDescent="0.3">
      <c r="G552" s="1"/>
    </row>
    <row r="553" spans="7:7" x14ac:dyDescent="0.3">
      <c r="G553" s="1"/>
    </row>
    <row r="554" spans="7:7" x14ac:dyDescent="0.3">
      <c r="G554" s="1"/>
    </row>
    <row r="555" spans="7:7" x14ac:dyDescent="0.3">
      <c r="G555" s="1"/>
    </row>
    <row r="556" spans="7:7" x14ac:dyDescent="0.3">
      <c r="G556" s="1"/>
    </row>
    <row r="557" spans="7:7" x14ac:dyDescent="0.3">
      <c r="G557" s="1"/>
    </row>
    <row r="558" spans="7:7" x14ac:dyDescent="0.3">
      <c r="G558" s="1"/>
    </row>
    <row r="559" spans="7:7" x14ac:dyDescent="0.3">
      <c r="G559" s="1"/>
    </row>
    <row r="560" spans="7:7" x14ac:dyDescent="0.3">
      <c r="G560" s="1"/>
    </row>
    <row r="561" spans="7:7" x14ac:dyDescent="0.3">
      <c r="G561" s="1"/>
    </row>
    <row r="562" spans="7:7" x14ac:dyDescent="0.3">
      <c r="G562" s="1"/>
    </row>
    <row r="563" spans="7:7" x14ac:dyDescent="0.3">
      <c r="G563" s="1"/>
    </row>
    <row r="564" spans="7:7" x14ac:dyDescent="0.3">
      <c r="G564" s="1"/>
    </row>
    <row r="565" spans="7:7" x14ac:dyDescent="0.3">
      <c r="G565" s="1"/>
    </row>
    <row r="566" spans="7:7" x14ac:dyDescent="0.3">
      <c r="G566" s="1"/>
    </row>
    <row r="567" spans="7:7" x14ac:dyDescent="0.3">
      <c r="G567" s="1"/>
    </row>
    <row r="568" spans="7:7" x14ac:dyDescent="0.3">
      <c r="G568" s="1"/>
    </row>
    <row r="569" spans="7:7" x14ac:dyDescent="0.3">
      <c r="G569" s="1"/>
    </row>
    <row r="570" spans="7:7" x14ac:dyDescent="0.3">
      <c r="G570" s="1"/>
    </row>
    <row r="571" spans="7:7" x14ac:dyDescent="0.3">
      <c r="G571" s="1"/>
    </row>
    <row r="572" spans="7:7" x14ac:dyDescent="0.3">
      <c r="G572" s="1"/>
    </row>
    <row r="573" spans="7:7" x14ac:dyDescent="0.3">
      <c r="G573" s="1"/>
    </row>
    <row r="574" spans="7:7" x14ac:dyDescent="0.3">
      <c r="G574" s="1"/>
    </row>
    <row r="575" spans="7:7" x14ac:dyDescent="0.3">
      <c r="G575" s="1"/>
    </row>
    <row r="576" spans="7:7" x14ac:dyDescent="0.3">
      <c r="G576" s="1"/>
    </row>
    <row r="577" spans="7:7" x14ac:dyDescent="0.3">
      <c r="G577" s="1"/>
    </row>
    <row r="578" spans="7:7" x14ac:dyDescent="0.3">
      <c r="G578" s="1"/>
    </row>
    <row r="579" spans="7:7" x14ac:dyDescent="0.3">
      <c r="G579" s="1"/>
    </row>
    <row r="580" spans="7:7" x14ac:dyDescent="0.3">
      <c r="G580" s="1"/>
    </row>
    <row r="581" spans="7:7" x14ac:dyDescent="0.3">
      <c r="G581" s="1"/>
    </row>
    <row r="582" spans="7:7" x14ac:dyDescent="0.3">
      <c r="G582" s="1"/>
    </row>
    <row r="583" spans="7:7" x14ac:dyDescent="0.3">
      <c r="G583" s="1"/>
    </row>
    <row r="584" spans="7:7" x14ac:dyDescent="0.3">
      <c r="G584" s="1"/>
    </row>
    <row r="585" spans="7:7" x14ac:dyDescent="0.3">
      <c r="G585" s="1"/>
    </row>
    <row r="586" spans="7:7" x14ac:dyDescent="0.3">
      <c r="G586" s="1"/>
    </row>
    <row r="587" spans="7:7" x14ac:dyDescent="0.3">
      <c r="G587" s="1"/>
    </row>
    <row r="588" spans="7:7" x14ac:dyDescent="0.3">
      <c r="G588" s="1"/>
    </row>
    <row r="589" spans="7:7" x14ac:dyDescent="0.3">
      <c r="G589" s="1"/>
    </row>
    <row r="590" spans="7:7" x14ac:dyDescent="0.3">
      <c r="G590" s="1"/>
    </row>
    <row r="591" spans="7:7" x14ac:dyDescent="0.3">
      <c r="G591" s="1"/>
    </row>
    <row r="592" spans="7:7" x14ac:dyDescent="0.3">
      <c r="G592" s="1"/>
    </row>
    <row r="593" spans="7:7" x14ac:dyDescent="0.3">
      <c r="G593" s="1"/>
    </row>
    <row r="594" spans="7:7" x14ac:dyDescent="0.3">
      <c r="G594" s="1"/>
    </row>
    <row r="595" spans="7:7" x14ac:dyDescent="0.3">
      <c r="G595" s="1"/>
    </row>
    <row r="596" spans="7:7" x14ac:dyDescent="0.3">
      <c r="G596" s="1"/>
    </row>
    <row r="597" spans="7:7" x14ac:dyDescent="0.3">
      <c r="G597" s="1"/>
    </row>
    <row r="598" spans="7:7" x14ac:dyDescent="0.3">
      <c r="G598" s="1"/>
    </row>
    <row r="599" spans="7:7" x14ac:dyDescent="0.3">
      <c r="G599" s="1"/>
    </row>
    <row r="600" spans="7:7" x14ac:dyDescent="0.3">
      <c r="G600" s="1"/>
    </row>
    <row r="601" spans="7:7" x14ac:dyDescent="0.3">
      <c r="G601" s="1"/>
    </row>
    <row r="602" spans="7:7" x14ac:dyDescent="0.3">
      <c r="G602" s="1"/>
    </row>
    <row r="603" spans="7:7" x14ac:dyDescent="0.3">
      <c r="G603" s="1"/>
    </row>
    <row r="604" spans="7:7" x14ac:dyDescent="0.3">
      <c r="G604" s="1"/>
    </row>
    <row r="605" spans="7:7" x14ac:dyDescent="0.3">
      <c r="G605" s="1"/>
    </row>
    <row r="606" spans="7:7" x14ac:dyDescent="0.3">
      <c r="G606" s="1"/>
    </row>
    <row r="607" spans="7:7" x14ac:dyDescent="0.3">
      <c r="G607" s="1"/>
    </row>
    <row r="608" spans="7:7" x14ac:dyDescent="0.3">
      <c r="G608" s="1"/>
    </row>
    <row r="609" spans="7:7" x14ac:dyDescent="0.3">
      <c r="G609" s="1"/>
    </row>
    <row r="610" spans="7:7" x14ac:dyDescent="0.3">
      <c r="G610" s="1"/>
    </row>
    <row r="611" spans="7:7" x14ac:dyDescent="0.3">
      <c r="G611" s="1"/>
    </row>
    <row r="612" spans="7:7" x14ac:dyDescent="0.3">
      <c r="G612" s="1"/>
    </row>
    <row r="613" spans="7:7" x14ac:dyDescent="0.3">
      <c r="G613" s="1"/>
    </row>
    <row r="614" spans="7:7" x14ac:dyDescent="0.3">
      <c r="G614" s="1"/>
    </row>
    <row r="615" spans="7:7" x14ac:dyDescent="0.3">
      <c r="G615" s="1"/>
    </row>
    <row r="616" spans="7:7" x14ac:dyDescent="0.3">
      <c r="G616" s="1"/>
    </row>
    <row r="617" spans="7:7" x14ac:dyDescent="0.3">
      <c r="G617" s="1"/>
    </row>
    <row r="618" spans="7:7" x14ac:dyDescent="0.3">
      <c r="G618" s="1"/>
    </row>
    <row r="619" spans="7:7" x14ac:dyDescent="0.3">
      <c r="G619" s="1"/>
    </row>
    <row r="620" spans="7:7" x14ac:dyDescent="0.3">
      <c r="G620" s="1"/>
    </row>
    <row r="621" spans="7:7" x14ac:dyDescent="0.3">
      <c r="G621" s="1"/>
    </row>
    <row r="622" spans="7:7" x14ac:dyDescent="0.3">
      <c r="G622" s="1"/>
    </row>
    <row r="623" spans="7:7" x14ac:dyDescent="0.3">
      <c r="G623" s="1"/>
    </row>
    <row r="624" spans="7:7" x14ac:dyDescent="0.3">
      <c r="G624" s="1"/>
    </row>
    <row r="625" spans="7:7" x14ac:dyDescent="0.3">
      <c r="G625" s="1"/>
    </row>
    <row r="626" spans="7:7" x14ac:dyDescent="0.3">
      <c r="G626" s="1"/>
    </row>
    <row r="627" spans="7:7" x14ac:dyDescent="0.3">
      <c r="G627" s="1"/>
    </row>
    <row r="628" spans="7:7" x14ac:dyDescent="0.3">
      <c r="G628" s="1"/>
    </row>
    <row r="629" spans="7:7" x14ac:dyDescent="0.3">
      <c r="G629" s="1"/>
    </row>
    <row r="630" spans="7:7" x14ac:dyDescent="0.3">
      <c r="G630" s="1"/>
    </row>
    <row r="631" spans="7:7" x14ac:dyDescent="0.3">
      <c r="G631" s="1"/>
    </row>
    <row r="632" spans="7:7" x14ac:dyDescent="0.3">
      <c r="G632" s="1"/>
    </row>
    <row r="633" spans="7:7" x14ac:dyDescent="0.3">
      <c r="G633" s="1"/>
    </row>
    <row r="634" spans="7:7" x14ac:dyDescent="0.3">
      <c r="G634" s="1"/>
    </row>
    <row r="635" spans="7:7" x14ac:dyDescent="0.3">
      <c r="G635" s="1"/>
    </row>
    <row r="636" spans="7:7" x14ac:dyDescent="0.3">
      <c r="G636" s="1"/>
    </row>
    <row r="637" spans="7:7" x14ac:dyDescent="0.3">
      <c r="G637" s="1"/>
    </row>
    <row r="638" spans="7:7" x14ac:dyDescent="0.3">
      <c r="G638" s="1"/>
    </row>
    <row r="639" spans="7:7" x14ac:dyDescent="0.3">
      <c r="G639" s="1"/>
    </row>
    <row r="640" spans="7:7" x14ac:dyDescent="0.3">
      <c r="G640" s="1"/>
    </row>
    <row r="641" spans="7:7" x14ac:dyDescent="0.3">
      <c r="G641" s="1"/>
    </row>
    <row r="642" spans="7:7" x14ac:dyDescent="0.3">
      <c r="G642" s="1"/>
    </row>
    <row r="643" spans="7:7" x14ac:dyDescent="0.3">
      <c r="G643" s="1"/>
    </row>
    <row r="644" spans="7:7" x14ac:dyDescent="0.3">
      <c r="G644" s="1"/>
    </row>
    <row r="645" spans="7:7" x14ac:dyDescent="0.3">
      <c r="G645" s="1"/>
    </row>
    <row r="646" spans="7:7" x14ac:dyDescent="0.3">
      <c r="G646" s="1"/>
    </row>
    <row r="647" spans="7:7" x14ac:dyDescent="0.3">
      <c r="G647" s="1"/>
    </row>
    <row r="648" spans="7:7" x14ac:dyDescent="0.3">
      <c r="G648" s="1"/>
    </row>
    <row r="649" spans="7:7" x14ac:dyDescent="0.3">
      <c r="G649" s="1"/>
    </row>
    <row r="650" spans="7:7" x14ac:dyDescent="0.3">
      <c r="G650" s="1"/>
    </row>
    <row r="651" spans="7:7" x14ac:dyDescent="0.3">
      <c r="G651" s="1"/>
    </row>
    <row r="652" spans="7:7" x14ac:dyDescent="0.3">
      <c r="G652" s="1"/>
    </row>
    <row r="653" spans="7:7" x14ac:dyDescent="0.3">
      <c r="G653" s="1"/>
    </row>
    <row r="654" spans="7:7" x14ac:dyDescent="0.3">
      <c r="G654" s="1"/>
    </row>
    <row r="655" spans="7:7" x14ac:dyDescent="0.3">
      <c r="G655" s="1"/>
    </row>
    <row r="656" spans="7:7" x14ac:dyDescent="0.3">
      <c r="G656" s="1"/>
    </row>
  </sheetData>
  <printOptions gridLines="1"/>
  <pageMargins left="0.25" right="0.25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8"/>
  <sheetViews>
    <sheetView zoomScaleNormal="100" workbookViewId="0">
      <selection activeCell="W62" sqref="W62"/>
    </sheetView>
  </sheetViews>
  <sheetFormatPr defaultRowHeight="14.4" x14ac:dyDescent="0.3"/>
  <cols>
    <col min="1" max="1" width="27.6640625" customWidth="1"/>
    <col min="2" max="2" width="1.33203125" customWidth="1"/>
    <col min="3" max="3" width="22" customWidth="1"/>
    <col min="4" max="4" width="0.44140625" customWidth="1"/>
    <col min="5" max="5" width="11.5546875" hidden="1" customWidth="1"/>
    <col min="6" max="6" width="1.6640625" hidden="1" customWidth="1"/>
    <col min="7" max="7" width="12.5546875" hidden="1" customWidth="1"/>
    <col min="8" max="8" width="1.6640625" hidden="1" customWidth="1"/>
    <col min="9" max="9" width="12.5546875" hidden="1" customWidth="1"/>
    <col min="10" max="10" width="1.6640625" hidden="1" customWidth="1"/>
    <col min="11" max="11" width="12.5546875" hidden="1" customWidth="1"/>
    <col min="12" max="12" width="1.6640625" hidden="1" customWidth="1"/>
    <col min="13" max="13" width="15.109375" hidden="1" customWidth="1"/>
    <col min="14" max="14" width="1.6640625" hidden="1" customWidth="1"/>
    <col min="15" max="15" width="12.5546875" hidden="1" customWidth="1"/>
    <col min="16" max="16" width="1.6640625" hidden="1" customWidth="1"/>
    <col min="17" max="17" width="12.5546875" hidden="1" customWidth="1"/>
    <col min="18" max="18" width="0.44140625" customWidth="1"/>
    <col min="19" max="19" width="10.5546875" customWidth="1"/>
    <col min="20" max="20" width="0.5546875" customWidth="1"/>
    <col min="21" max="21" width="11.44140625" customWidth="1"/>
    <col min="22" max="22" width="0.44140625" customWidth="1"/>
    <col min="23" max="23" width="10.5546875" customWidth="1"/>
    <col min="24" max="24" width="0.6640625" customWidth="1"/>
    <col min="25" max="25" width="11.33203125" style="283" customWidth="1"/>
    <col min="26" max="26" width="0.44140625" customWidth="1"/>
    <col min="27" max="27" width="11.33203125" style="52" customWidth="1"/>
    <col min="28" max="28" width="0.44140625" customWidth="1"/>
    <col min="29" max="29" width="11.33203125" customWidth="1"/>
    <col min="30" max="30" width="0.44140625" customWidth="1"/>
    <col min="31" max="31" width="11.21875" customWidth="1"/>
  </cols>
  <sheetData>
    <row r="1" spans="1:31" x14ac:dyDescent="0.3">
      <c r="A1" s="11" t="s">
        <v>401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107"/>
      <c r="Z1" s="25"/>
      <c r="AA1" s="280"/>
      <c r="AB1" s="25"/>
      <c r="AC1" s="25"/>
      <c r="AE1" s="7"/>
    </row>
    <row r="2" spans="1:31" x14ac:dyDescent="0.3">
      <c r="A2" s="12" t="s">
        <v>1588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107"/>
      <c r="Z2" s="25"/>
      <c r="AA2" s="280"/>
      <c r="AB2" s="25"/>
      <c r="AC2" s="25"/>
      <c r="AE2" s="7"/>
    </row>
    <row r="3" spans="1:31" x14ac:dyDescent="0.3">
      <c r="A3" s="11" t="s">
        <v>762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107"/>
      <c r="Z3" s="25"/>
      <c r="AA3" s="280"/>
      <c r="AB3" s="25"/>
      <c r="AC3" s="25"/>
      <c r="AE3" s="7"/>
    </row>
    <row r="4" spans="1:31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107"/>
      <c r="Z4" s="25"/>
      <c r="AA4" s="280"/>
      <c r="AB4" s="25"/>
      <c r="AC4" s="25"/>
      <c r="AE4" s="7"/>
    </row>
    <row r="5" spans="1:31" x14ac:dyDescent="0.3">
      <c r="A5" s="13">
        <v>45090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107"/>
      <c r="Z5" s="25"/>
      <c r="AA5" s="280"/>
      <c r="AB5" s="25"/>
      <c r="AC5" s="25"/>
      <c r="AE5" s="7"/>
    </row>
    <row r="6" spans="1:31" x14ac:dyDescent="0.3">
      <c r="A6" s="1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107"/>
      <c r="Z6" s="25"/>
      <c r="AA6" s="280"/>
      <c r="AB6" s="25"/>
      <c r="AC6" s="25"/>
      <c r="AE6" s="7"/>
    </row>
    <row r="7" spans="1:31" x14ac:dyDescent="0.3">
      <c r="A7" s="11" t="s">
        <v>1587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107"/>
      <c r="Z7" s="25"/>
      <c r="AA7" s="280"/>
      <c r="AB7" s="25"/>
      <c r="AC7" s="25"/>
      <c r="AE7" s="7"/>
    </row>
    <row r="8" spans="1:31" x14ac:dyDescent="0.3">
      <c r="A8" s="11"/>
      <c r="B8" s="25"/>
      <c r="C8" s="25"/>
      <c r="D8" s="25"/>
      <c r="E8" s="17" t="s">
        <v>400</v>
      </c>
      <c r="F8" s="11"/>
      <c r="G8" s="15" t="s">
        <v>396</v>
      </c>
      <c r="H8" s="11"/>
      <c r="I8" s="16">
        <v>41820</v>
      </c>
      <c r="J8" s="11"/>
      <c r="K8" s="15" t="s">
        <v>478</v>
      </c>
      <c r="L8" s="11"/>
      <c r="M8" s="16">
        <v>42551</v>
      </c>
      <c r="N8" s="16"/>
      <c r="O8" s="16">
        <v>42916</v>
      </c>
      <c r="P8" s="11"/>
      <c r="Q8" s="16">
        <v>43281</v>
      </c>
      <c r="R8" s="25"/>
      <c r="S8" s="16">
        <v>43646</v>
      </c>
      <c r="T8" s="25"/>
      <c r="U8" s="16" t="s">
        <v>1212</v>
      </c>
      <c r="V8" s="25"/>
      <c r="W8" s="89">
        <v>44377</v>
      </c>
      <c r="X8" s="11"/>
      <c r="Y8" s="282">
        <v>44742</v>
      </c>
      <c r="Z8" s="25"/>
      <c r="AA8" s="86" t="s">
        <v>1366</v>
      </c>
      <c r="AB8" s="11"/>
      <c r="AC8" s="11" t="s">
        <v>812</v>
      </c>
      <c r="AE8" s="11" t="s">
        <v>1549</v>
      </c>
    </row>
    <row r="9" spans="1:31" x14ac:dyDescent="0.3">
      <c r="A9" s="25"/>
      <c r="B9" s="25"/>
      <c r="C9" s="25"/>
      <c r="D9" s="25"/>
      <c r="E9" s="18" t="s">
        <v>634</v>
      </c>
      <c r="F9" s="11"/>
      <c r="G9" s="18" t="s">
        <v>634</v>
      </c>
      <c r="H9" s="11"/>
      <c r="I9" s="19" t="s">
        <v>634</v>
      </c>
      <c r="J9" s="11"/>
      <c r="K9" s="18" t="s">
        <v>634</v>
      </c>
      <c r="L9" s="11"/>
      <c r="M9" s="18" t="s">
        <v>634</v>
      </c>
      <c r="N9" s="18"/>
      <c r="O9" s="18" t="s">
        <v>634</v>
      </c>
      <c r="P9" s="11"/>
      <c r="Q9" s="18" t="s">
        <v>634</v>
      </c>
      <c r="R9" s="25"/>
      <c r="S9" s="20" t="s">
        <v>634</v>
      </c>
      <c r="T9" s="25"/>
      <c r="U9" s="20" t="s">
        <v>825</v>
      </c>
      <c r="V9" s="25"/>
      <c r="W9" s="19" t="s">
        <v>825</v>
      </c>
      <c r="X9" s="11"/>
      <c r="Y9" s="282" t="s">
        <v>825</v>
      </c>
      <c r="Z9" s="25"/>
      <c r="AA9" s="86" t="s">
        <v>1314</v>
      </c>
      <c r="AB9" s="11"/>
      <c r="AC9" s="262">
        <v>45077</v>
      </c>
      <c r="AE9" s="11" t="s">
        <v>1314</v>
      </c>
    </row>
    <row r="10" spans="1:31" x14ac:dyDescent="0.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107"/>
      <c r="Z10" s="25"/>
      <c r="AA10" s="280"/>
      <c r="AB10" s="25"/>
      <c r="AC10" s="25"/>
      <c r="AE10" s="7"/>
    </row>
    <row r="11" spans="1:31" x14ac:dyDescent="0.3">
      <c r="A11" s="25"/>
      <c r="B11" s="25"/>
      <c r="C11" s="25" t="s">
        <v>393</v>
      </c>
      <c r="D11" s="25"/>
      <c r="E11" s="21">
        <v>21343.4</v>
      </c>
      <c r="F11" s="5"/>
      <c r="G11" s="21">
        <f>E52</f>
        <v>15089.300000000003</v>
      </c>
      <c r="H11" s="5"/>
      <c r="I11" s="21">
        <f>G52</f>
        <v>31902.700000000012</v>
      </c>
      <c r="J11" s="5"/>
      <c r="K11" s="21">
        <f>I52</f>
        <v>4748.3600000000079</v>
      </c>
      <c r="L11" s="5"/>
      <c r="M11" s="21">
        <f>K52</f>
        <v>5642.1900000000096</v>
      </c>
      <c r="N11" s="21"/>
      <c r="O11" s="21">
        <f>M52</f>
        <v>4626.8300000000017</v>
      </c>
      <c r="P11" s="5"/>
      <c r="Q11" s="21">
        <v>6137.2</v>
      </c>
      <c r="R11" s="25"/>
      <c r="S11" s="37">
        <v>9642.2999999999993</v>
      </c>
      <c r="T11" s="11"/>
      <c r="U11" s="274">
        <f>SUM(S52)</f>
        <v>8713.64</v>
      </c>
      <c r="V11" s="11"/>
      <c r="W11" s="231">
        <f>SUM(U52)</f>
        <v>255</v>
      </c>
      <c r="X11" s="11"/>
      <c r="Y11" s="108">
        <f>SUM(W52)</f>
        <v>153.38000000000466</v>
      </c>
      <c r="Z11" s="11"/>
      <c r="AA11" s="86">
        <f>SUM(Y52)</f>
        <v>-2758.6699999999837</v>
      </c>
      <c r="AB11" s="11"/>
      <c r="AC11" s="32">
        <f>SUM(AA52)</f>
        <v>-1008.6699999999837</v>
      </c>
      <c r="AD11" s="3"/>
      <c r="AE11" s="231">
        <f>SUM(AC52)</f>
        <v>1023.640000000014</v>
      </c>
    </row>
    <row r="12" spans="1:31" x14ac:dyDescent="0.3">
      <c r="A12" s="25"/>
      <c r="B12" s="25"/>
      <c r="C12" s="25"/>
      <c r="D12" s="2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25"/>
      <c r="S12" s="5"/>
      <c r="T12" s="25"/>
      <c r="U12" s="5"/>
      <c r="V12" s="25"/>
      <c r="W12" s="30"/>
      <c r="X12" s="25"/>
      <c r="Y12" s="107"/>
      <c r="Z12" s="25"/>
      <c r="AA12" s="281"/>
      <c r="AB12" s="25"/>
      <c r="AC12" s="193"/>
      <c r="AE12" s="24"/>
    </row>
    <row r="13" spans="1:31" x14ac:dyDescent="0.3">
      <c r="A13" s="25" t="s">
        <v>763</v>
      </c>
      <c r="B13" s="25" t="s">
        <v>640</v>
      </c>
      <c r="C13" s="25" t="s">
        <v>20</v>
      </c>
      <c r="D13" s="25"/>
      <c r="E13" s="5">
        <v>3277</v>
      </c>
      <c r="F13" s="5"/>
      <c r="G13" s="5">
        <v>25535.99</v>
      </c>
      <c r="H13" s="5"/>
      <c r="I13" s="5">
        <v>3623</v>
      </c>
      <c r="J13" s="5"/>
      <c r="K13" s="5">
        <v>0</v>
      </c>
      <c r="L13" s="5"/>
      <c r="M13" s="5">
        <v>25352</v>
      </c>
      <c r="N13" s="5"/>
      <c r="O13" s="5">
        <v>2128.6</v>
      </c>
      <c r="P13" s="5"/>
      <c r="Q13" s="5">
        <v>3164</v>
      </c>
      <c r="R13" s="25"/>
      <c r="S13" s="5">
        <v>7865.72</v>
      </c>
      <c r="T13" s="25"/>
      <c r="U13" s="5">
        <v>23060.9</v>
      </c>
      <c r="V13" s="25"/>
      <c r="W13" s="194">
        <v>19375.25</v>
      </c>
      <c r="X13" s="25"/>
      <c r="Y13" s="107">
        <v>0</v>
      </c>
      <c r="Z13" s="25"/>
      <c r="AA13" s="280"/>
      <c r="AB13" s="25"/>
      <c r="AC13" s="25"/>
      <c r="AE13" s="24"/>
    </row>
    <row r="14" spans="1:31" x14ac:dyDescent="0.3">
      <c r="A14" s="25" t="s">
        <v>764</v>
      </c>
      <c r="B14" s="25" t="s">
        <v>640</v>
      </c>
      <c r="C14" s="25" t="s">
        <v>765</v>
      </c>
      <c r="D14" s="25"/>
      <c r="E14" s="5">
        <v>35000</v>
      </c>
      <c r="F14" s="5"/>
      <c r="G14" s="5">
        <v>35000</v>
      </c>
      <c r="H14" s="5"/>
      <c r="I14" s="5">
        <v>25000</v>
      </c>
      <c r="J14" s="5"/>
      <c r="K14" s="5">
        <v>50000</v>
      </c>
      <c r="L14" s="5"/>
      <c r="M14" s="5">
        <v>50000</v>
      </c>
      <c r="N14" s="5"/>
      <c r="O14" s="5">
        <v>60000</v>
      </c>
      <c r="P14" s="5"/>
      <c r="Q14" s="5">
        <v>60000</v>
      </c>
      <c r="R14" s="25"/>
      <c r="S14" s="5">
        <v>60000</v>
      </c>
      <c r="T14" s="25"/>
      <c r="U14" s="5">
        <v>105000</v>
      </c>
      <c r="V14" s="25"/>
      <c r="W14" s="194">
        <v>107500</v>
      </c>
      <c r="X14" s="25"/>
      <c r="Y14" s="107">
        <v>140000</v>
      </c>
      <c r="Z14" s="25"/>
      <c r="AA14" s="280">
        <v>145000</v>
      </c>
      <c r="AB14" s="25"/>
      <c r="AC14" s="192">
        <v>145000</v>
      </c>
      <c r="AE14" s="24">
        <v>150000</v>
      </c>
    </row>
    <row r="15" spans="1:31" x14ac:dyDescent="0.3">
      <c r="A15" s="25"/>
      <c r="B15" s="25"/>
      <c r="C15" s="25" t="s">
        <v>1470</v>
      </c>
      <c r="D15" s="2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25"/>
      <c r="S15" s="5"/>
      <c r="T15" s="25"/>
      <c r="U15" s="5"/>
      <c r="V15" s="25"/>
      <c r="W15" s="194"/>
      <c r="X15" s="25"/>
      <c r="Y15" s="107">
        <v>3000</v>
      </c>
      <c r="Z15" s="25"/>
      <c r="AA15" s="280"/>
      <c r="AB15" s="25"/>
      <c r="AC15" s="192"/>
      <c r="AE15" s="24"/>
    </row>
    <row r="16" spans="1:31" x14ac:dyDescent="0.3">
      <c r="A16" s="25"/>
      <c r="B16" s="25"/>
      <c r="C16" s="25" t="s">
        <v>766</v>
      </c>
      <c r="D16" s="25"/>
      <c r="E16" s="5">
        <f>SUM(E13:E15)</f>
        <v>38277</v>
      </c>
      <c r="F16" s="5"/>
      <c r="G16" s="5">
        <f>SUM(G13:G15)</f>
        <v>60535.990000000005</v>
      </c>
      <c r="H16" s="5"/>
      <c r="I16" s="5">
        <f>SUM(I13:I15)</f>
        <v>28623</v>
      </c>
      <c r="J16" s="5"/>
      <c r="K16" s="5">
        <f>SUM(K13:K15)</f>
        <v>50000</v>
      </c>
      <c r="L16" s="5"/>
      <c r="M16" s="5">
        <f>SUM(M13:M15)</f>
        <v>75352</v>
      </c>
      <c r="N16" s="5"/>
      <c r="O16" s="5">
        <f>SUM(O13:O15)</f>
        <v>62128.6</v>
      </c>
      <c r="P16" s="5"/>
      <c r="Q16" s="5">
        <f>SUM(Q11:Q13:Q14)</f>
        <v>69301.2</v>
      </c>
      <c r="R16" s="25"/>
      <c r="S16" s="5">
        <f>SUM(S13:S15)</f>
        <v>67865.72</v>
      </c>
      <c r="T16" s="25"/>
      <c r="U16" s="5">
        <f>SUM(U13:U15)</f>
        <v>128060.9</v>
      </c>
      <c r="V16" s="25"/>
      <c r="W16" s="194">
        <f>SUM(W13:W15)</f>
        <v>126875.25</v>
      </c>
      <c r="X16" s="25"/>
      <c r="Y16" s="107">
        <f>SUM(Y11:Y15)</f>
        <v>143153.38</v>
      </c>
      <c r="Z16" s="25"/>
      <c r="AA16" s="280">
        <f>SUM(AA13:AA15)</f>
        <v>145000</v>
      </c>
      <c r="AB16" s="25"/>
      <c r="AC16" s="192">
        <f>SUM(AC13:AC15)</f>
        <v>145000</v>
      </c>
      <c r="AE16" s="284">
        <f>SUM(AE11:AE15)</f>
        <v>151023.64000000001</v>
      </c>
    </row>
    <row r="17" spans="1:31" x14ac:dyDescent="0.3">
      <c r="A17" s="25"/>
      <c r="B17" s="25"/>
      <c r="C17" s="25"/>
      <c r="D17" s="2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25"/>
      <c r="S17" s="5"/>
      <c r="T17" s="25"/>
      <c r="U17" s="5"/>
      <c r="V17" s="25"/>
      <c r="W17" s="194"/>
      <c r="X17" s="25"/>
      <c r="Y17" s="107"/>
      <c r="Z17" s="25"/>
      <c r="AA17" s="280"/>
      <c r="AB17" s="25"/>
      <c r="AC17" s="192"/>
      <c r="AE17" s="24"/>
    </row>
    <row r="18" spans="1:31" x14ac:dyDescent="0.3">
      <c r="A18" s="25"/>
      <c r="B18" s="25"/>
      <c r="C18" s="25" t="s">
        <v>395</v>
      </c>
      <c r="D18" s="25"/>
      <c r="E18" s="5">
        <f>E11+E16</f>
        <v>59620.4</v>
      </c>
      <c r="F18" s="5"/>
      <c r="G18" s="5">
        <f>G11+G16</f>
        <v>75625.290000000008</v>
      </c>
      <c r="H18" s="5"/>
      <c r="I18" s="5">
        <f>I11+I16</f>
        <v>60525.700000000012</v>
      </c>
      <c r="J18" s="5"/>
      <c r="K18" s="5">
        <f>K11+K16</f>
        <v>54748.360000000008</v>
      </c>
      <c r="L18" s="5"/>
      <c r="M18" s="5">
        <f>M11+M16</f>
        <v>80994.19</v>
      </c>
      <c r="N18" s="5"/>
      <c r="O18" s="5">
        <f>O11+O16</f>
        <v>66755.429999999993</v>
      </c>
      <c r="P18" s="5"/>
      <c r="Q18" s="5">
        <f>Q11+Q14</f>
        <v>66137.2</v>
      </c>
      <c r="R18" s="25"/>
      <c r="S18" s="34">
        <f>SUM(S11:S14)</f>
        <v>77508.02</v>
      </c>
      <c r="T18" s="11"/>
      <c r="U18" s="34">
        <f>SUM(U11:U14)</f>
        <v>136774.54</v>
      </c>
      <c r="V18" s="11"/>
      <c r="W18" s="100">
        <f>SUM(W11:W14)</f>
        <v>127130.25</v>
      </c>
      <c r="X18" s="11"/>
      <c r="Y18" s="108">
        <f>SUM(Y11:Y14)</f>
        <v>140153.38</v>
      </c>
      <c r="Z18" s="25"/>
      <c r="AA18" s="86">
        <f>SUM(AA11+AA16)</f>
        <v>142241.33000000002</v>
      </c>
      <c r="AB18" s="25"/>
      <c r="AC18" s="231">
        <f>SUM(AC11+AC16)</f>
        <v>143991.33000000002</v>
      </c>
      <c r="AE18" s="231">
        <f>SUM(AE11+AE16)</f>
        <v>152047.28000000003</v>
      </c>
    </row>
    <row r="19" spans="1:31" x14ac:dyDescent="0.3">
      <c r="A19" s="25"/>
      <c r="B19" s="25"/>
      <c r="C19" s="25"/>
      <c r="D19" s="2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25"/>
      <c r="S19" s="5"/>
      <c r="T19" s="25"/>
      <c r="U19" s="5"/>
      <c r="V19" s="25"/>
      <c r="W19" s="194"/>
      <c r="X19" s="25"/>
      <c r="Y19" s="107"/>
      <c r="Z19" s="25"/>
      <c r="AA19" s="280"/>
      <c r="AB19" s="25"/>
      <c r="AC19" s="192"/>
      <c r="AE19" s="24"/>
    </row>
    <row r="20" spans="1:31" x14ac:dyDescent="0.3">
      <c r="A20" s="25" t="s">
        <v>767</v>
      </c>
      <c r="B20" s="25"/>
      <c r="C20" s="25" t="s">
        <v>768</v>
      </c>
      <c r="D20" s="25"/>
      <c r="E20" s="5">
        <v>2106.1</v>
      </c>
      <c r="F20" s="5"/>
      <c r="G20" s="5">
        <v>1749.09</v>
      </c>
      <c r="H20" s="5"/>
      <c r="I20" s="5">
        <v>2074.37</v>
      </c>
      <c r="J20" s="5"/>
      <c r="K20" s="5">
        <v>2257.59</v>
      </c>
      <c r="L20" s="5"/>
      <c r="M20" s="5">
        <v>2102.94</v>
      </c>
      <c r="N20" s="5"/>
      <c r="O20" s="5">
        <v>2140.29</v>
      </c>
      <c r="P20" s="5"/>
      <c r="Q20" s="5">
        <v>2161.37</v>
      </c>
      <c r="R20" s="25"/>
      <c r="S20" s="5">
        <v>2190.64</v>
      </c>
      <c r="T20" s="25"/>
      <c r="U20" s="5">
        <v>814.67</v>
      </c>
      <c r="V20" s="25"/>
      <c r="W20" s="194">
        <v>520.29</v>
      </c>
      <c r="X20" s="25"/>
      <c r="Y20" s="107">
        <v>392.02</v>
      </c>
      <c r="Z20" s="25"/>
      <c r="AA20" s="280">
        <v>550</v>
      </c>
      <c r="AB20" s="25"/>
      <c r="AC20" s="192">
        <v>496.36</v>
      </c>
      <c r="AE20" s="24">
        <v>600</v>
      </c>
    </row>
    <row r="21" spans="1:31" x14ac:dyDescent="0.3">
      <c r="A21" s="25" t="s">
        <v>1074</v>
      </c>
      <c r="B21" s="25"/>
      <c r="C21" s="25" t="s">
        <v>1075</v>
      </c>
      <c r="D21" s="2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25"/>
      <c r="S21" s="5">
        <v>0</v>
      </c>
      <c r="T21" s="25"/>
      <c r="U21" s="5">
        <v>772.63</v>
      </c>
      <c r="V21" s="25"/>
      <c r="W21" s="194">
        <v>1213.3</v>
      </c>
      <c r="X21" s="25"/>
      <c r="Y21" s="107">
        <v>1206.53</v>
      </c>
      <c r="Z21" s="25"/>
      <c r="AA21" s="280">
        <v>1500</v>
      </c>
      <c r="AB21" s="25"/>
      <c r="AC21" s="192">
        <v>968.6</v>
      </c>
      <c r="AE21" s="24">
        <v>1500</v>
      </c>
    </row>
    <row r="22" spans="1:31" x14ac:dyDescent="0.3">
      <c r="A22" s="25" t="s">
        <v>1074</v>
      </c>
      <c r="B22" s="25"/>
      <c r="C22" s="25" t="s">
        <v>1075</v>
      </c>
      <c r="D22" s="2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25"/>
      <c r="S22" s="5">
        <v>0</v>
      </c>
      <c r="T22" s="25"/>
      <c r="U22" s="5">
        <v>498.39</v>
      </c>
      <c r="V22" s="25"/>
      <c r="W22" s="194">
        <v>641.36</v>
      </c>
      <c r="X22" s="25"/>
      <c r="Y22" s="107">
        <v>616.29</v>
      </c>
      <c r="Z22" s="25"/>
      <c r="AA22" s="280">
        <v>750</v>
      </c>
      <c r="AB22" s="25"/>
      <c r="AC22" s="192">
        <v>507.33</v>
      </c>
      <c r="AE22" s="24">
        <v>600</v>
      </c>
    </row>
    <row r="23" spans="1:31" x14ac:dyDescent="0.3">
      <c r="A23" s="25" t="s">
        <v>769</v>
      </c>
      <c r="B23" s="25"/>
      <c r="C23" s="25" t="s">
        <v>1102</v>
      </c>
      <c r="D23" s="25"/>
      <c r="E23" s="5">
        <v>0</v>
      </c>
      <c r="F23" s="5"/>
      <c r="G23" s="5">
        <v>90.33</v>
      </c>
      <c r="H23" s="5"/>
      <c r="I23" s="5">
        <v>91.61</v>
      </c>
      <c r="J23" s="5"/>
      <c r="K23" s="5">
        <v>89.08</v>
      </c>
      <c r="L23" s="5"/>
      <c r="M23" s="5">
        <v>93.6</v>
      </c>
      <c r="N23" s="5"/>
      <c r="O23" s="5">
        <v>105.02</v>
      </c>
      <c r="P23" s="5"/>
      <c r="Q23" s="5">
        <v>107.04</v>
      </c>
      <c r="R23" s="25"/>
      <c r="S23" s="5">
        <v>108</v>
      </c>
      <c r="T23" s="25"/>
      <c r="U23" s="5">
        <v>37.200000000000003</v>
      </c>
      <c r="V23" s="25"/>
      <c r="W23" s="194">
        <v>118.8</v>
      </c>
      <c r="X23" s="25"/>
      <c r="Y23" s="107">
        <v>100.66</v>
      </c>
      <c r="Z23" s="25"/>
      <c r="AA23" s="280"/>
      <c r="AB23" s="25"/>
      <c r="AC23" s="192"/>
      <c r="AE23" s="24"/>
    </row>
    <row r="24" spans="1:31" x14ac:dyDescent="0.3">
      <c r="A24" s="25" t="s">
        <v>1101</v>
      </c>
      <c r="B24" s="25"/>
      <c r="C24" s="25" t="s">
        <v>1100</v>
      </c>
      <c r="D24" s="2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25"/>
      <c r="S24" s="5"/>
      <c r="T24" s="25"/>
      <c r="U24" s="5">
        <v>74.400000000000006</v>
      </c>
      <c r="V24" s="25"/>
      <c r="W24" s="194"/>
      <c r="X24" s="25"/>
      <c r="Y24" s="107">
        <v>28.02</v>
      </c>
      <c r="Z24" s="25"/>
      <c r="AA24" s="280">
        <v>125</v>
      </c>
      <c r="AB24" s="25"/>
      <c r="AC24" s="192">
        <v>41.15</v>
      </c>
      <c r="AE24" s="24">
        <v>50</v>
      </c>
    </row>
    <row r="25" spans="1:31" x14ac:dyDescent="0.3">
      <c r="A25" s="25" t="s">
        <v>770</v>
      </c>
      <c r="B25" s="25"/>
      <c r="C25" s="25" t="s">
        <v>771</v>
      </c>
      <c r="D25" s="25"/>
      <c r="E25" s="5">
        <v>0</v>
      </c>
      <c r="F25" s="5"/>
      <c r="G25" s="5">
        <v>69.67</v>
      </c>
      <c r="H25" s="5"/>
      <c r="I25" s="5">
        <v>81.75</v>
      </c>
      <c r="J25" s="5"/>
      <c r="K25" s="5">
        <v>60.02</v>
      </c>
      <c r="L25" s="5"/>
      <c r="M25" s="5">
        <v>66.33</v>
      </c>
      <c r="N25" s="5"/>
      <c r="O25" s="5">
        <v>94.13</v>
      </c>
      <c r="P25" s="5"/>
      <c r="Q25" s="5">
        <v>120.28</v>
      </c>
      <c r="R25" s="25"/>
      <c r="S25" s="5">
        <v>142.53</v>
      </c>
      <c r="T25" s="25"/>
      <c r="U25" s="5">
        <v>36.11</v>
      </c>
      <c r="V25" s="25"/>
      <c r="W25" s="194">
        <v>132.32</v>
      </c>
      <c r="X25" s="25"/>
      <c r="Y25" s="107"/>
      <c r="Z25" s="25"/>
      <c r="AA25" s="280"/>
      <c r="AB25" s="25"/>
      <c r="AC25" s="192"/>
      <c r="AE25" s="24"/>
    </row>
    <row r="26" spans="1:31" x14ac:dyDescent="0.3">
      <c r="A26" s="25" t="s">
        <v>1076</v>
      </c>
      <c r="B26" s="25"/>
      <c r="C26" s="25" t="s">
        <v>1100</v>
      </c>
      <c r="D26" s="2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25"/>
      <c r="S26" s="5"/>
      <c r="T26" s="25"/>
      <c r="U26" s="5">
        <v>108.17</v>
      </c>
      <c r="V26" s="25"/>
      <c r="W26" s="194">
        <v>34.380000000000003</v>
      </c>
      <c r="X26" s="25"/>
      <c r="Y26" s="107">
        <v>0</v>
      </c>
      <c r="Z26" s="25"/>
      <c r="AA26" s="280">
        <v>50</v>
      </c>
      <c r="AB26" s="25"/>
      <c r="AC26" s="192">
        <v>8.1999999999999993</v>
      </c>
      <c r="AE26" s="24">
        <v>10</v>
      </c>
    </row>
    <row r="27" spans="1:31" x14ac:dyDescent="0.3">
      <c r="A27" s="25" t="s">
        <v>1076</v>
      </c>
      <c r="B27" s="25"/>
      <c r="C27" s="25" t="s">
        <v>1077</v>
      </c>
      <c r="D27" s="2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25"/>
      <c r="S27" s="5">
        <v>0</v>
      </c>
      <c r="T27" s="25"/>
      <c r="U27" s="5">
        <v>26.62</v>
      </c>
      <c r="V27" s="25"/>
      <c r="W27" s="194"/>
      <c r="X27" s="25"/>
      <c r="Y27" s="107">
        <v>0</v>
      </c>
      <c r="Z27" s="25"/>
      <c r="AA27" s="280"/>
      <c r="AB27" s="25"/>
      <c r="AC27" s="192"/>
      <c r="AE27" s="24"/>
    </row>
    <row r="28" spans="1:31" x14ac:dyDescent="0.3">
      <c r="A28" s="25" t="s">
        <v>1076</v>
      </c>
      <c r="B28" s="25"/>
      <c r="C28" s="25" t="s">
        <v>1077</v>
      </c>
      <c r="D28" s="2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25"/>
      <c r="S28" s="5">
        <v>0</v>
      </c>
      <c r="T28" s="25"/>
      <c r="U28" s="5">
        <v>0</v>
      </c>
      <c r="V28" s="25"/>
      <c r="W28" s="194">
        <v>78.400000000000006</v>
      </c>
      <c r="X28" s="25"/>
      <c r="Y28" s="107"/>
      <c r="Z28" s="25"/>
      <c r="AA28" s="280"/>
      <c r="AB28" s="25"/>
      <c r="AC28" s="192"/>
      <c r="AE28" s="24"/>
    </row>
    <row r="29" spans="1:31" x14ac:dyDescent="0.3">
      <c r="A29" s="25" t="s">
        <v>772</v>
      </c>
      <c r="B29" s="25"/>
      <c r="C29" s="25" t="s">
        <v>773</v>
      </c>
      <c r="D29" s="25"/>
      <c r="E29" s="5">
        <v>0</v>
      </c>
      <c r="F29" s="5"/>
      <c r="G29" s="5">
        <v>18</v>
      </c>
      <c r="H29" s="5"/>
      <c r="I29" s="5">
        <v>13.2</v>
      </c>
      <c r="J29" s="5"/>
      <c r="K29" s="5">
        <v>12.06</v>
      </c>
      <c r="L29" s="5"/>
      <c r="M29" s="5">
        <v>54.67</v>
      </c>
      <c r="N29" s="5"/>
      <c r="O29" s="5">
        <v>61.78</v>
      </c>
      <c r="P29" s="5"/>
      <c r="Q29" s="5">
        <v>67.8</v>
      </c>
      <c r="R29" s="25"/>
      <c r="S29" s="5">
        <v>111.15</v>
      </c>
      <c r="T29" s="25"/>
      <c r="U29" s="5">
        <v>42.97</v>
      </c>
      <c r="V29" s="25"/>
      <c r="W29" s="194">
        <v>0</v>
      </c>
      <c r="X29" s="25"/>
      <c r="Y29" s="107">
        <v>133.72</v>
      </c>
      <c r="Z29" s="25"/>
      <c r="AA29" s="280"/>
      <c r="AB29" s="25"/>
      <c r="AC29" s="192">
        <v>53.97</v>
      </c>
      <c r="AE29" s="24">
        <v>60</v>
      </c>
    </row>
    <row r="30" spans="1:31" x14ac:dyDescent="0.3">
      <c r="A30" s="25" t="s">
        <v>1078</v>
      </c>
      <c r="B30" s="25"/>
      <c r="C30" s="25" t="s">
        <v>1079</v>
      </c>
      <c r="D30" s="2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25"/>
      <c r="S30" s="5">
        <v>0</v>
      </c>
      <c r="T30" s="25"/>
      <c r="U30" s="5">
        <v>163.06</v>
      </c>
      <c r="V30" s="25"/>
      <c r="W30" s="194"/>
      <c r="X30" s="25"/>
      <c r="Y30" s="107">
        <v>0</v>
      </c>
      <c r="Z30" s="25"/>
      <c r="AA30" s="280"/>
      <c r="AB30" s="25"/>
      <c r="AC30" s="192"/>
      <c r="AE30" s="24"/>
    </row>
    <row r="31" spans="1:31" x14ac:dyDescent="0.3">
      <c r="A31" s="25" t="s">
        <v>774</v>
      </c>
      <c r="B31" s="25"/>
      <c r="C31" s="25" t="s">
        <v>1105</v>
      </c>
      <c r="D31" s="25"/>
      <c r="E31" s="5">
        <v>0</v>
      </c>
      <c r="F31" s="5"/>
      <c r="G31" s="5">
        <v>12</v>
      </c>
      <c r="H31" s="5"/>
      <c r="I31" s="5">
        <v>10.36</v>
      </c>
      <c r="J31" s="5"/>
      <c r="K31" s="5">
        <v>10.56</v>
      </c>
      <c r="L31" s="5"/>
      <c r="M31" s="5">
        <v>9.57</v>
      </c>
      <c r="N31" s="5"/>
      <c r="O31" s="5">
        <v>10.64</v>
      </c>
      <c r="P31" s="5"/>
      <c r="Q31" s="5">
        <v>3.03</v>
      </c>
      <c r="R31" s="25"/>
      <c r="S31" s="5">
        <v>3.75</v>
      </c>
      <c r="T31" s="25"/>
      <c r="U31" s="5">
        <v>0.24</v>
      </c>
      <c r="V31" s="25"/>
      <c r="W31" s="194">
        <v>1.44</v>
      </c>
      <c r="X31" s="25"/>
      <c r="Y31" s="107"/>
      <c r="Z31" s="25"/>
      <c r="AA31" s="280">
        <v>10</v>
      </c>
      <c r="AB31" s="25"/>
      <c r="AC31" s="192">
        <v>0</v>
      </c>
      <c r="AE31" s="24"/>
    </row>
    <row r="32" spans="1:31" x14ac:dyDescent="0.3">
      <c r="A32" s="25" t="s">
        <v>1103</v>
      </c>
      <c r="B32" s="25"/>
      <c r="C32" s="25" t="s">
        <v>1104</v>
      </c>
      <c r="D32" s="2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25"/>
      <c r="S32" s="5"/>
      <c r="T32" s="25"/>
      <c r="U32" s="5">
        <v>1.2</v>
      </c>
      <c r="V32" s="25"/>
      <c r="W32" s="194"/>
      <c r="X32" s="25"/>
      <c r="Y32" s="107">
        <v>1.2</v>
      </c>
      <c r="Z32" s="25"/>
      <c r="AA32" s="280">
        <v>150</v>
      </c>
      <c r="AB32" s="25"/>
      <c r="AC32" s="192">
        <v>0</v>
      </c>
      <c r="AE32" s="24"/>
    </row>
    <row r="33" spans="1:31" x14ac:dyDescent="0.3">
      <c r="A33" s="25" t="s">
        <v>1106</v>
      </c>
      <c r="B33" s="25"/>
      <c r="C33" s="25" t="s">
        <v>768</v>
      </c>
      <c r="D33" s="2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25"/>
      <c r="S33" s="5"/>
      <c r="T33" s="25"/>
      <c r="U33" s="5">
        <v>11.27</v>
      </c>
      <c r="V33" s="25"/>
      <c r="W33" s="194"/>
      <c r="X33" s="25"/>
      <c r="Y33" s="107"/>
      <c r="Z33" s="25"/>
      <c r="AA33" s="280"/>
      <c r="AB33" s="25"/>
      <c r="AC33" s="192"/>
      <c r="AE33" s="24"/>
    </row>
    <row r="34" spans="1:31" x14ac:dyDescent="0.3">
      <c r="A34" s="25" t="s">
        <v>1246</v>
      </c>
      <c r="B34" s="25"/>
      <c r="C34" s="25" t="s">
        <v>768</v>
      </c>
      <c r="D34" s="2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25"/>
      <c r="S34" s="5"/>
      <c r="T34" s="25"/>
      <c r="U34" s="5">
        <v>13.11</v>
      </c>
      <c r="V34" s="25"/>
      <c r="W34" s="194"/>
      <c r="X34" s="25"/>
      <c r="Y34" s="107"/>
      <c r="Z34" s="25"/>
      <c r="AA34" s="280"/>
      <c r="AB34" s="25"/>
      <c r="AC34" s="192"/>
      <c r="AE34" s="24"/>
    </row>
    <row r="35" spans="1:31" x14ac:dyDescent="0.3">
      <c r="A35" s="25" t="s">
        <v>775</v>
      </c>
      <c r="B35" s="25"/>
      <c r="C35" s="25" t="s">
        <v>768</v>
      </c>
      <c r="D35" s="25"/>
      <c r="E35" s="5">
        <v>0</v>
      </c>
      <c r="F35" s="5"/>
      <c r="G35" s="5">
        <v>38.090000000000003</v>
      </c>
      <c r="H35" s="5"/>
      <c r="I35" s="5">
        <v>17.05</v>
      </c>
      <c r="J35" s="5"/>
      <c r="K35" s="5">
        <v>17.07</v>
      </c>
      <c r="L35" s="5"/>
      <c r="M35" s="5">
        <v>0</v>
      </c>
      <c r="N35" s="5"/>
      <c r="O35" s="5">
        <v>0</v>
      </c>
      <c r="P35" s="5"/>
      <c r="Q35" s="5">
        <v>0</v>
      </c>
      <c r="R35" s="25"/>
      <c r="S35" s="5">
        <v>0</v>
      </c>
      <c r="T35" s="25"/>
      <c r="U35" s="5">
        <v>4.9400000000000004</v>
      </c>
      <c r="V35" s="25"/>
      <c r="W35" s="194">
        <v>0</v>
      </c>
      <c r="X35" s="25"/>
      <c r="Y35" s="107"/>
      <c r="Z35" s="25"/>
      <c r="AA35" s="280"/>
      <c r="AB35" s="25"/>
      <c r="AC35" s="192"/>
      <c r="AE35" s="24"/>
    </row>
    <row r="36" spans="1:31" x14ac:dyDescent="0.3">
      <c r="A36" s="25" t="s">
        <v>1107</v>
      </c>
      <c r="B36" s="25"/>
      <c r="C36" s="25"/>
      <c r="D36" s="2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25"/>
      <c r="S36" s="5"/>
      <c r="T36" s="25"/>
      <c r="U36" s="5">
        <v>24.7</v>
      </c>
      <c r="V36" s="25"/>
      <c r="W36" s="194"/>
      <c r="X36" s="25"/>
      <c r="Y36" s="107"/>
      <c r="Z36" s="25"/>
      <c r="AA36" s="280"/>
      <c r="AB36" s="25"/>
      <c r="AC36" s="192"/>
      <c r="AE36" s="24"/>
    </row>
    <row r="37" spans="1:31" x14ac:dyDescent="0.3">
      <c r="A37" s="25" t="s">
        <v>776</v>
      </c>
      <c r="B37" s="25"/>
      <c r="C37" s="25" t="s">
        <v>768</v>
      </c>
      <c r="D37" s="25"/>
      <c r="E37" s="5">
        <v>0</v>
      </c>
      <c r="F37" s="5"/>
      <c r="G37" s="5">
        <v>42.87</v>
      </c>
      <c r="H37" s="5"/>
      <c r="I37" s="5">
        <v>19.32</v>
      </c>
      <c r="J37" s="5"/>
      <c r="K37" s="5">
        <v>19.29</v>
      </c>
      <c r="L37" s="5"/>
      <c r="M37" s="5">
        <v>32.119999999999997</v>
      </c>
      <c r="N37" s="5"/>
      <c r="O37" s="5">
        <v>2.89</v>
      </c>
      <c r="P37" s="5"/>
      <c r="Q37" s="5">
        <v>0</v>
      </c>
      <c r="R37" s="25"/>
      <c r="S37" s="5">
        <v>0</v>
      </c>
      <c r="T37" s="25"/>
      <c r="U37" s="5">
        <v>0</v>
      </c>
      <c r="V37" s="25"/>
      <c r="W37" s="194"/>
      <c r="X37" s="25"/>
      <c r="Y37" s="107">
        <v>0.05</v>
      </c>
      <c r="Z37" s="25"/>
      <c r="AA37" s="280">
        <v>1</v>
      </c>
      <c r="AB37" s="25"/>
      <c r="AC37" s="192">
        <v>0</v>
      </c>
      <c r="AE37" s="24"/>
    </row>
    <row r="38" spans="1:31" x14ac:dyDescent="0.3">
      <c r="A38" s="25" t="s">
        <v>777</v>
      </c>
      <c r="B38" s="25"/>
      <c r="C38" s="25" t="s">
        <v>778</v>
      </c>
      <c r="D38" s="25"/>
      <c r="E38" s="5"/>
      <c r="F38" s="5"/>
      <c r="G38" s="5"/>
      <c r="H38" s="5"/>
      <c r="I38" s="5"/>
      <c r="J38" s="5"/>
      <c r="K38" s="5"/>
      <c r="L38" s="5"/>
      <c r="M38" s="5">
        <v>2.38</v>
      </c>
      <c r="N38" s="5"/>
      <c r="O38" s="5">
        <v>6.35</v>
      </c>
      <c r="P38" s="5"/>
      <c r="Q38" s="5">
        <v>0.26</v>
      </c>
      <c r="R38" s="25"/>
      <c r="S38" s="5">
        <v>0</v>
      </c>
      <c r="T38" s="25"/>
      <c r="U38" s="5">
        <v>0</v>
      </c>
      <c r="V38" s="25"/>
      <c r="W38" s="194"/>
      <c r="X38" s="25"/>
      <c r="Y38" s="107"/>
      <c r="Z38" s="25"/>
      <c r="AA38" s="280"/>
      <c r="AB38" s="25"/>
      <c r="AC38" s="192"/>
      <c r="AE38" s="24"/>
    </row>
    <row r="39" spans="1:31" x14ac:dyDescent="0.3">
      <c r="A39" s="25" t="s">
        <v>1616</v>
      </c>
      <c r="B39" s="25"/>
      <c r="C39" s="25" t="s">
        <v>1615</v>
      </c>
      <c r="D39" s="2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25"/>
      <c r="S39" s="5"/>
      <c r="T39" s="25"/>
      <c r="U39" s="5"/>
      <c r="V39" s="25"/>
      <c r="W39" s="194"/>
      <c r="X39" s="25"/>
      <c r="Y39" s="107"/>
      <c r="Z39" s="25"/>
      <c r="AA39" s="280"/>
      <c r="AB39" s="25"/>
      <c r="AC39" s="192">
        <v>31.09</v>
      </c>
      <c r="AE39" s="24"/>
    </row>
    <row r="40" spans="1:31" x14ac:dyDescent="0.3">
      <c r="A40" s="25" t="s">
        <v>1617</v>
      </c>
      <c r="B40" s="25"/>
      <c r="C40" s="25" t="s">
        <v>1615</v>
      </c>
      <c r="D40" s="2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25"/>
      <c r="S40" s="5"/>
      <c r="T40" s="25"/>
      <c r="U40" s="5"/>
      <c r="V40" s="25"/>
      <c r="W40" s="194"/>
      <c r="X40" s="25"/>
      <c r="Y40" s="107"/>
      <c r="Z40" s="25"/>
      <c r="AA40" s="280"/>
      <c r="AB40" s="25"/>
      <c r="AC40" s="192">
        <v>17.37</v>
      </c>
      <c r="AE40" s="24"/>
    </row>
    <row r="41" spans="1:31" x14ac:dyDescent="0.3">
      <c r="A41" s="25" t="s">
        <v>1618</v>
      </c>
      <c r="B41" s="25"/>
      <c r="C41" s="25" t="s">
        <v>1147</v>
      </c>
      <c r="D41" s="2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25"/>
      <c r="S41" s="5"/>
      <c r="T41" s="25"/>
      <c r="U41" s="5">
        <v>23.18</v>
      </c>
      <c r="V41" s="25"/>
      <c r="W41" s="194">
        <v>0</v>
      </c>
      <c r="X41" s="25"/>
      <c r="Y41" s="107"/>
      <c r="Z41" s="25"/>
      <c r="AA41" s="280"/>
      <c r="AB41" s="25"/>
      <c r="AC41" s="192">
        <v>13.12</v>
      </c>
      <c r="AE41" s="24">
        <v>15</v>
      </c>
    </row>
    <row r="42" spans="1:31" x14ac:dyDescent="0.3">
      <c r="A42" s="25" t="s">
        <v>1415</v>
      </c>
      <c r="B42" s="25"/>
      <c r="C42" s="25" t="s">
        <v>1416</v>
      </c>
      <c r="D42" s="2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25"/>
      <c r="S42" s="5"/>
      <c r="T42" s="25"/>
      <c r="U42" s="5"/>
      <c r="V42" s="25"/>
      <c r="W42" s="194">
        <v>11.64</v>
      </c>
      <c r="X42" s="25"/>
      <c r="Y42" s="107">
        <v>102.56</v>
      </c>
      <c r="Z42" s="25"/>
      <c r="AA42" s="280">
        <v>100</v>
      </c>
      <c r="AB42" s="25"/>
      <c r="AC42" s="192">
        <v>1.5</v>
      </c>
      <c r="AE42" s="24">
        <v>0</v>
      </c>
    </row>
    <row r="43" spans="1:31" x14ac:dyDescent="0.3">
      <c r="A43" s="25" t="s">
        <v>1417</v>
      </c>
      <c r="B43" s="25"/>
      <c r="C43" s="25"/>
      <c r="D43" s="2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25"/>
      <c r="S43" s="5"/>
      <c r="T43" s="25"/>
      <c r="U43" s="5"/>
      <c r="V43" s="25"/>
      <c r="W43" s="194">
        <v>2.94</v>
      </c>
      <c r="X43" s="25"/>
      <c r="Y43" s="107"/>
      <c r="Z43" s="25"/>
      <c r="AA43" s="280"/>
      <c r="AB43" s="25"/>
      <c r="AC43" s="192"/>
      <c r="AE43" s="24"/>
    </row>
    <row r="44" spans="1:31" x14ac:dyDescent="0.3">
      <c r="A44" s="25" t="s">
        <v>779</v>
      </c>
      <c r="B44" s="25"/>
      <c r="C44" s="25" t="s">
        <v>780</v>
      </c>
      <c r="D44" s="25"/>
      <c r="E44" s="5">
        <v>11972</v>
      </c>
      <c r="F44" s="5"/>
      <c r="G44" s="5">
        <v>8978</v>
      </c>
      <c r="H44" s="5"/>
      <c r="I44" s="5">
        <v>11036</v>
      </c>
      <c r="J44" s="5"/>
      <c r="K44" s="5">
        <v>10102</v>
      </c>
      <c r="L44" s="5"/>
      <c r="M44" s="5">
        <v>14721</v>
      </c>
      <c r="N44" s="5"/>
      <c r="O44" s="5">
        <v>18104</v>
      </c>
      <c r="P44" s="5"/>
      <c r="Q44" s="5">
        <v>12952</v>
      </c>
      <c r="R44" s="25"/>
      <c r="S44" s="5">
        <v>10291</v>
      </c>
      <c r="T44" s="25"/>
      <c r="U44" s="5">
        <v>14011</v>
      </c>
      <c r="V44" s="25"/>
      <c r="W44" s="194">
        <v>9697</v>
      </c>
      <c r="X44" s="25"/>
      <c r="Y44" s="107">
        <v>19826</v>
      </c>
      <c r="Z44" s="25"/>
      <c r="AA44" s="280">
        <v>19000</v>
      </c>
      <c r="AB44" s="25"/>
      <c r="AC44" s="192">
        <v>18966</v>
      </c>
      <c r="AE44" s="24">
        <v>19786</v>
      </c>
    </row>
    <row r="45" spans="1:31" x14ac:dyDescent="0.3">
      <c r="A45" s="25" t="s">
        <v>781</v>
      </c>
      <c r="B45" s="25"/>
      <c r="C45" s="25" t="s">
        <v>782</v>
      </c>
      <c r="D45" s="25"/>
      <c r="E45" s="5">
        <v>27867</v>
      </c>
      <c r="F45" s="5"/>
      <c r="G45" s="5">
        <v>29843.54</v>
      </c>
      <c r="H45" s="5"/>
      <c r="I45" s="5">
        <v>30728</v>
      </c>
      <c r="J45" s="5"/>
      <c r="K45" s="5">
        <v>32836</v>
      </c>
      <c r="L45" s="5"/>
      <c r="M45" s="5">
        <v>33340</v>
      </c>
      <c r="N45" s="5"/>
      <c r="O45" s="5">
        <v>35648</v>
      </c>
      <c r="P45" s="5"/>
      <c r="Q45" s="5">
        <v>36733</v>
      </c>
      <c r="R45" s="25"/>
      <c r="S45" s="5">
        <v>50951</v>
      </c>
      <c r="T45" s="25"/>
      <c r="U45" s="5">
        <v>99029</v>
      </c>
      <c r="V45" s="25"/>
      <c r="W45" s="194">
        <v>111110</v>
      </c>
      <c r="X45" s="25"/>
      <c r="Y45" s="107">
        <v>120505</v>
      </c>
      <c r="Z45" s="25"/>
      <c r="AA45" s="280">
        <v>121014</v>
      </c>
      <c r="AB45" s="25"/>
      <c r="AC45" s="192">
        <v>121863</v>
      </c>
      <c r="AE45" s="24">
        <v>126353</v>
      </c>
    </row>
    <row r="46" spans="1:31" x14ac:dyDescent="0.3">
      <c r="A46" s="25" t="s">
        <v>783</v>
      </c>
      <c r="B46" s="25"/>
      <c r="C46" s="25" t="s">
        <v>784</v>
      </c>
      <c r="D46" s="25"/>
      <c r="E46" s="5">
        <v>2586</v>
      </c>
      <c r="F46" s="5"/>
      <c r="G46" s="5">
        <v>2881</v>
      </c>
      <c r="H46" s="5"/>
      <c r="I46" s="5">
        <v>3945</v>
      </c>
      <c r="J46" s="5"/>
      <c r="K46" s="5">
        <v>3702.5</v>
      </c>
      <c r="L46" s="5"/>
      <c r="M46" s="5">
        <v>4080.2</v>
      </c>
      <c r="N46" s="5"/>
      <c r="O46" s="5">
        <v>4445.13</v>
      </c>
      <c r="P46" s="5"/>
      <c r="Q46" s="5">
        <v>4350.12</v>
      </c>
      <c r="R46" s="25"/>
      <c r="S46" s="5">
        <v>4996.3100000000004</v>
      </c>
      <c r="T46" s="25"/>
      <c r="U46" s="5">
        <v>0</v>
      </c>
      <c r="V46" s="25"/>
      <c r="W46" s="194">
        <v>1920</v>
      </c>
      <c r="X46" s="25"/>
      <c r="Y46" s="107"/>
      <c r="Z46" s="25"/>
      <c r="AA46" s="280"/>
      <c r="AB46" s="25"/>
      <c r="AC46" s="192"/>
      <c r="AE46" s="24"/>
    </row>
    <row r="47" spans="1:31" x14ac:dyDescent="0.3">
      <c r="A47" s="25" t="s">
        <v>785</v>
      </c>
      <c r="B47" s="25"/>
      <c r="C47" s="25" t="s">
        <v>786</v>
      </c>
      <c r="D47" s="25"/>
      <c r="E47" s="5">
        <v>0</v>
      </c>
      <c r="F47" s="5"/>
      <c r="G47" s="5">
        <v>0</v>
      </c>
      <c r="H47" s="5"/>
      <c r="I47" s="5">
        <v>7760.68</v>
      </c>
      <c r="J47" s="5"/>
      <c r="K47" s="5">
        <v>0</v>
      </c>
      <c r="L47" s="5"/>
      <c r="M47" s="5">
        <v>21864.55</v>
      </c>
      <c r="N47" s="5"/>
      <c r="O47" s="5">
        <v>0</v>
      </c>
      <c r="P47" s="5"/>
      <c r="Q47" s="5">
        <v>0</v>
      </c>
      <c r="R47" s="25"/>
      <c r="S47" s="5">
        <v>0</v>
      </c>
      <c r="T47" s="25"/>
      <c r="U47" s="5">
        <v>24770</v>
      </c>
      <c r="V47" s="25"/>
      <c r="W47" s="194">
        <v>1495</v>
      </c>
      <c r="X47" s="25"/>
      <c r="Y47" s="107"/>
      <c r="Z47" s="25"/>
      <c r="AA47" s="280"/>
      <c r="AB47" s="25"/>
      <c r="AC47" s="192"/>
      <c r="AE47" s="24"/>
    </row>
    <row r="48" spans="1:31" x14ac:dyDescent="0.3">
      <c r="A48" s="25"/>
      <c r="B48" s="25"/>
      <c r="C48" s="25"/>
      <c r="D48" s="2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25"/>
      <c r="S48" s="5"/>
      <c r="T48" s="25"/>
      <c r="U48" s="5">
        <v>0</v>
      </c>
      <c r="V48" s="25"/>
      <c r="W48" s="194"/>
      <c r="X48" s="25"/>
      <c r="Y48" s="107"/>
      <c r="Z48" s="25"/>
      <c r="AA48" s="280"/>
      <c r="AB48" s="25"/>
      <c r="AC48" s="192"/>
      <c r="AE48" s="24"/>
    </row>
    <row r="49" spans="1:31" x14ac:dyDescent="0.3">
      <c r="A49" s="25"/>
      <c r="B49" s="25"/>
      <c r="C49" s="25"/>
      <c r="D49" s="2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25"/>
      <c r="S49" s="5"/>
      <c r="T49" s="25"/>
      <c r="U49" s="5"/>
      <c r="V49" s="25"/>
      <c r="W49" s="194"/>
      <c r="X49" s="25"/>
      <c r="Y49" s="107"/>
      <c r="Z49" s="25"/>
      <c r="AA49" s="280"/>
      <c r="AB49" s="25"/>
      <c r="AC49" s="192"/>
      <c r="AE49" s="24"/>
    </row>
    <row r="50" spans="1:31" x14ac:dyDescent="0.3">
      <c r="A50" s="25"/>
      <c r="B50" s="25"/>
      <c r="C50" s="25" t="s">
        <v>700</v>
      </c>
      <c r="D50" s="25"/>
      <c r="E50" s="5">
        <f>SUM(E20:E47)</f>
        <v>44531.1</v>
      </c>
      <c r="F50" s="5"/>
      <c r="G50" s="5">
        <f>SUM(G20:G47)</f>
        <v>43722.59</v>
      </c>
      <c r="H50" s="5"/>
      <c r="I50" s="5">
        <f>SUM(I20:I47)</f>
        <v>55777.340000000004</v>
      </c>
      <c r="J50" s="5"/>
      <c r="K50" s="5">
        <f>SUM(K20:K47)</f>
        <v>49106.17</v>
      </c>
      <c r="L50" s="5"/>
      <c r="M50" s="5">
        <f>SUM(M20:M47)</f>
        <v>76367.360000000001</v>
      </c>
      <c r="N50" s="5"/>
      <c r="O50" s="5">
        <f>SUM(O20:O47)</f>
        <v>60618.229999999996</v>
      </c>
      <c r="P50" s="5"/>
      <c r="Q50" s="5">
        <f>SUM(Q20:Q47)</f>
        <v>56494.9</v>
      </c>
      <c r="R50" s="25"/>
      <c r="S50" s="34">
        <f>SUM(S20:S47)</f>
        <v>68794.38</v>
      </c>
      <c r="T50" s="11"/>
      <c r="U50" s="34">
        <f>SUM(U20:U47)</f>
        <v>140462.85999999999</v>
      </c>
      <c r="V50" s="11"/>
      <c r="W50" s="100">
        <f>SUM(W20:W47)</f>
        <v>126976.87</v>
      </c>
      <c r="X50" s="11"/>
      <c r="Y50" s="108">
        <f>SUM(Y20:Y47)</f>
        <v>142912.04999999999</v>
      </c>
      <c r="Z50" s="11"/>
      <c r="AA50" s="86">
        <f>SUM(AA20:AA47)</f>
        <v>143250</v>
      </c>
      <c r="AB50" s="25"/>
      <c r="AC50" s="231">
        <f>SUM(AC20:AC47)</f>
        <v>142967.69</v>
      </c>
      <c r="AE50" s="86">
        <f>SUM(AE20:AE47)</f>
        <v>148974</v>
      </c>
    </row>
    <row r="51" spans="1:31" x14ac:dyDescent="0.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5"/>
      <c r="V51" s="25"/>
      <c r="W51" s="194"/>
      <c r="X51" s="25"/>
      <c r="Y51" s="107"/>
      <c r="Z51" s="25"/>
      <c r="AA51" s="86"/>
      <c r="AB51" s="25"/>
      <c r="AC51" s="231"/>
      <c r="AE51" s="24"/>
    </row>
    <row r="52" spans="1:31" x14ac:dyDescent="0.3">
      <c r="A52" s="25"/>
      <c r="B52" s="25"/>
      <c r="C52" s="25" t="s">
        <v>399</v>
      </c>
      <c r="D52" s="25"/>
      <c r="E52" s="21">
        <f>E18-E50</f>
        <v>15089.300000000003</v>
      </c>
      <c r="F52" s="25"/>
      <c r="G52" s="21">
        <f>G18-G50</f>
        <v>31902.700000000012</v>
      </c>
      <c r="H52" s="25"/>
      <c r="I52" s="21">
        <f>I18-I50</f>
        <v>4748.3600000000079</v>
      </c>
      <c r="J52" s="25"/>
      <c r="K52" s="21">
        <f>K18-K50</f>
        <v>5642.1900000000096</v>
      </c>
      <c r="L52" s="25"/>
      <c r="M52" s="21">
        <f>M18-M50</f>
        <v>4626.8300000000017</v>
      </c>
      <c r="N52" s="21"/>
      <c r="O52" s="21">
        <f>O18-O50</f>
        <v>6137.1999999999971</v>
      </c>
      <c r="P52" s="25"/>
      <c r="Q52" s="21">
        <f>Q18-Q50</f>
        <v>9642.2999999999956</v>
      </c>
      <c r="R52" s="25"/>
      <c r="S52" s="218">
        <f>S18-S50</f>
        <v>8713.64</v>
      </c>
      <c r="T52" s="32"/>
      <c r="U52" s="32">
        <v>255</v>
      </c>
      <c r="V52" s="32"/>
      <c r="W52" s="32">
        <f>SUM(W18-W50)</f>
        <v>153.38000000000466</v>
      </c>
      <c r="X52" s="32"/>
      <c r="Y52" s="108">
        <f>SUM(Y18-Y50)</f>
        <v>-2758.6699999999837</v>
      </c>
      <c r="Z52" s="32"/>
      <c r="AA52" s="86">
        <f>SUM(AA18-AA50)</f>
        <v>-1008.6699999999837</v>
      </c>
      <c r="AB52" s="25"/>
      <c r="AC52" s="231">
        <f>SUM(AC18-AC50)</f>
        <v>1023.640000000014</v>
      </c>
      <c r="AE52" s="231">
        <f>SUM(AE18-AE50)</f>
        <v>3073.2800000000279</v>
      </c>
    </row>
    <row r="53" spans="1:31" x14ac:dyDescent="0.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99"/>
      <c r="V53" s="25"/>
      <c r="W53" s="25"/>
      <c r="X53" s="25"/>
      <c r="Y53" s="107"/>
      <c r="Z53" s="25"/>
      <c r="AA53" s="280"/>
      <c r="AB53" s="285"/>
      <c r="AC53" s="25"/>
      <c r="AE53" s="7"/>
    </row>
    <row r="54" spans="1:31" x14ac:dyDescent="0.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107"/>
      <c r="Z54" s="25"/>
      <c r="AA54" s="280"/>
      <c r="AB54" s="285"/>
      <c r="AC54" s="25"/>
      <c r="AE54" s="7"/>
    </row>
    <row r="55" spans="1:31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107"/>
      <c r="Z55" s="25"/>
      <c r="AA55" s="280"/>
      <c r="AB55" s="285"/>
      <c r="AC55" s="25"/>
      <c r="AE55" s="287"/>
    </row>
    <row r="56" spans="1:31" x14ac:dyDescent="0.3">
      <c r="AC56" s="286"/>
      <c r="AE56" s="286"/>
    </row>
    <row r="57" spans="1:31" x14ac:dyDescent="0.3">
      <c r="AC57" s="286"/>
      <c r="AE57" s="286"/>
    </row>
    <row r="58" spans="1:31" x14ac:dyDescent="0.3">
      <c r="AC58" s="286"/>
      <c r="AE58" s="286"/>
    </row>
    <row r="59" spans="1:31" x14ac:dyDescent="0.3">
      <c r="AC59" s="286"/>
      <c r="AE59" s="286"/>
    </row>
    <row r="60" spans="1:31" x14ac:dyDescent="0.3">
      <c r="AC60" s="286"/>
      <c r="AE60" s="286"/>
    </row>
    <row r="61" spans="1:31" x14ac:dyDescent="0.3">
      <c r="AC61" s="286"/>
      <c r="AE61" s="286"/>
    </row>
    <row r="62" spans="1:31" x14ac:dyDescent="0.3">
      <c r="AC62" s="286"/>
      <c r="AE62" s="286"/>
    </row>
    <row r="63" spans="1:31" x14ac:dyDescent="0.3">
      <c r="AC63" s="286"/>
      <c r="AE63" s="286"/>
    </row>
    <row r="64" spans="1:31" x14ac:dyDescent="0.3">
      <c r="AC64" s="286"/>
      <c r="AE64" s="286"/>
    </row>
    <row r="65" spans="29:31" x14ac:dyDescent="0.3">
      <c r="AC65" s="286"/>
      <c r="AE65" s="286"/>
    </row>
    <row r="66" spans="29:31" x14ac:dyDescent="0.3">
      <c r="AC66" s="286"/>
      <c r="AE66" s="286"/>
    </row>
    <row r="67" spans="29:31" x14ac:dyDescent="0.3">
      <c r="AC67" s="286"/>
      <c r="AE67" s="286"/>
    </row>
    <row r="68" spans="29:31" x14ac:dyDescent="0.3">
      <c r="AC68" s="286"/>
      <c r="AE68" s="286"/>
    </row>
  </sheetData>
  <pageMargins left="0.25" right="0.25" top="0.75" bottom="0.75" header="0.3" footer="0.3"/>
  <pageSetup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68"/>
  <sheetViews>
    <sheetView workbookViewId="0">
      <selection activeCell="C65" sqref="C65"/>
    </sheetView>
  </sheetViews>
  <sheetFormatPr defaultRowHeight="14.4" x14ac:dyDescent="0.3"/>
  <cols>
    <col min="1" max="1" width="26.5546875" customWidth="1"/>
    <col min="2" max="2" width="0.88671875" customWidth="1"/>
    <col min="3" max="3" width="22" customWidth="1"/>
    <col min="4" max="4" width="3.6640625" hidden="1" customWidth="1"/>
    <col min="5" max="5" width="11.5546875" hidden="1" customWidth="1"/>
    <col min="6" max="6" width="3.6640625" hidden="1" customWidth="1"/>
    <col min="7" max="7" width="11.5546875" hidden="1" customWidth="1"/>
    <col min="8" max="8" width="3.6640625" hidden="1" customWidth="1"/>
    <col min="9" max="9" width="12.5546875" hidden="1" customWidth="1"/>
    <col min="10" max="10" width="3.6640625" hidden="1" customWidth="1"/>
    <col min="11" max="11" width="11.5546875" hidden="1" customWidth="1"/>
    <col min="12" max="12" width="3.6640625" hidden="1" customWidth="1"/>
    <col min="13" max="13" width="12.5546875" hidden="1" customWidth="1"/>
    <col min="14" max="14" width="3.6640625" hidden="1" customWidth="1"/>
    <col min="15" max="15" width="12.5546875" hidden="1" customWidth="1"/>
    <col min="16" max="16" width="3.6640625" hidden="1" customWidth="1"/>
    <col min="17" max="17" width="0.109375" customWidth="1"/>
    <col min="18" max="18" width="0.6640625" hidden="1" customWidth="1"/>
    <col min="19" max="19" width="13.109375" customWidth="1"/>
    <col min="20" max="20" width="0.6640625" customWidth="1"/>
    <col min="21" max="21" width="11.77734375" style="52" customWidth="1"/>
    <col min="22" max="22" width="0.6640625" customWidth="1"/>
    <col min="23" max="23" width="11.6640625" style="52" customWidth="1"/>
    <col min="24" max="24" width="0.44140625" customWidth="1"/>
    <col min="25" max="25" width="11.6640625" style="283" customWidth="1"/>
    <col min="26" max="26" width="0.33203125" customWidth="1"/>
    <col min="27" max="27" width="11.21875" customWidth="1"/>
    <col min="28" max="28" width="0.33203125" customWidth="1"/>
    <col min="29" max="29" width="11.44140625" customWidth="1"/>
    <col min="30" max="30" width="0.77734375" customWidth="1"/>
    <col min="31" max="31" width="11.21875" customWidth="1"/>
  </cols>
  <sheetData>
    <row r="1" spans="1:31" x14ac:dyDescent="0.3">
      <c r="A1" s="11" t="s">
        <v>401</v>
      </c>
      <c r="B1" s="11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80"/>
      <c r="V1" s="25"/>
      <c r="W1" s="280"/>
      <c r="X1" s="7"/>
      <c r="Y1" s="104"/>
      <c r="Z1" s="7"/>
      <c r="AA1" s="7"/>
      <c r="AB1" s="7"/>
      <c r="AC1" s="7"/>
      <c r="AE1" s="7"/>
    </row>
    <row r="2" spans="1:31" x14ac:dyDescent="0.3">
      <c r="A2" s="12" t="s">
        <v>1588</v>
      </c>
      <c r="B2" s="12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80"/>
      <c r="V2" s="25"/>
      <c r="W2" s="280"/>
      <c r="X2" s="7"/>
      <c r="Y2" s="104"/>
      <c r="Z2" s="7"/>
      <c r="AA2" s="7"/>
      <c r="AB2" s="7"/>
      <c r="AC2" s="7"/>
      <c r="AE2" s="7"/>
    </row>
    <row r="3" spans="1:31" x14ac:dyDescent="0.3">
      <c r="A3" s="11" t="s">
        <v>701</v>
      </c>
      <c r="B3" s="11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80"/>
      <c r="V3" s="25"/>
      <c r="W3" s="280"/>
      <c r="X3" s="7"/>
      <c r="Y3" s="104"/>
      <c r="Z3" s="7"/>
      <c r="AA3" s="7"/>
      <c r="AB3" s="7"/>
      <c r="AC3" s="7"/>
      <c r="AE3" s="7"/>
    </row>
    <row r="4" spans="1:31" x14ac:dyDescent="0.3">
      <c r="A4" s="13">
        <v>45090</v>
      </c>
      <c r="B4" s="25"/>
      <c r="C4" s="25"/>
      <c r="D4" s="25"/>
      <c r="E4" s="7"/>
      <c r="F4" s="25"/>
      <c r="G4" s="25"/>
      <c r="H4" s="25"/>
      <c r="I4" s="25"/>
      <c r="J4" s="25"/>
      <c r="K4" s="25"/>
      <c r="L4" s="25"/>
      <c r="M4" s="25"/>
      <c r="N4" s="26"/>
      <c r="O4" s="25"/>
      <c r="P4" s="25"/>
      <c r="Q4" s="25"/>
      <c r="R4" s="25"/>
      <c r="S4" s="25"/>
      <c r="T4" s="25"/>
      <c r="U4" s="280"/>
      <c r="V4" s="25"/>
      <c r="W4" s="280"/>
      <c r="X4" s="7"/>
      <c r="Y4" s="104"/>
      <c r="Z4" s="7"/>
      <c r="AA4" s="7"/>
      <c r="AB4" s="7"/>
      <c r="AC4" s="7"/>
      <c r="AE4" s="7"/>
    </row>
    <row r="5" spans="1:31" x14ac:dyDescent="0.3">
      <c r="A5" s="1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25"/>
      <c r="P5" s="25"/>
      <c r="Q5" s="25"/>
      <c r="R5" s="25"/>
      <c r="S5" s="25"/>
      <c r="T5" s="25"/>
      <c r="U5" s="280"/>
      <c r="V5" s="25"/>
      <c r="W5" s="280"/>
      <c r="X5" s="7"/>
      <c r="Y5" s="104"/>
      <c r="Z5" s="7"/>
      <c r="AA5" s="7"/>
      <c r="AB5" s="7"/>
      <c r="AC5" s="7"/>
      <c r="AE5" s="7"/>
    </row>
    <row r="6" spans="1:31" x14ac:dyDescent="0.3">
      <c r="A6" s="11" t="s">
        <v>1587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  <c r="O6" s="25"/>
      <c r="P6" s="25"/>
      <c r="Q6" s="25"/>
      <c r="R6" s="25"/>
      <c r="S6" s="25"/>
      <c r="T6" s="25"/>
      <c r="U6" s="280"/>
      <c r="V6" s="25"/>
      <c r="W6" s="280"/>
      <c r="X6" s="7"/>
      <c r="Y6" s="104"/>
      <c r="Z6" s="7"/>
      <c r="AA6" s="7"/>
      <c r="AB6" s="7"/>
      <c r="AC6" s="7"/>
      <c r="AE6" s="7"/>
    </row>
    <row r="7" spans="1:31" x14ac:dyDescent="0.3">
      <c r="A7" s="11"/>
      <c r="B7" s="25"/>
      <c r="C7" s="25"/>
      <c r="D7" s="25"/>
      <c r="E7" s="15" t="s">
        <v>400</v>
      </c>
      <c r="F7" s="11"/>
      <c r="G7" s="15" t="s">
        <v>396</v>
      </c>
      <c r="H7" s="11"/>
      <c r="I7" s="16">
        <v>41820</v>
      </c>
      <c r="J7" s="11"/>
      <c r="K7" s="15" t="s">
        <v>478</v>
      </c>
      <c r="L7" s="11"/>
      <c r="M7" s="16">
        <v>42551</v>
      </c>
      <c r="N7" s="28"/>
      <c r="O7" s="16">
        <v>42916</v>
      </c>
      <c r="P7" s="11"/>
      <c r="Q7" s="16">
        <v>43281</v>
      </c>
      <c r="R7" s="25"/>
      <c r="S7" s="16">
        <v>43281</v>
      </c>
      <c r="T7" s="25"/>
      <c r="U7" s="288"/>
      <c r="V7" s="16"/>
      <c r="W7" s="293">
        <v>44377</v>
      </c>
      <c r="X7" s="7"/>
      <c r="Y7" s="282" t="s">
        <v>1363</v>
      </c>
      <c r="Z7" s="7"/>
      <c r="AA7" s="19" t="s">
        <v>1366</v>
      </c>
      <c r="AB7" s="19"/>
      <c r="AC7" s="89">
        <v>45077</v>
      </c>
      <c r="AE7" s="11" t="s">
        <v>1549</v>
      </c>
    </row>
    <row r="8" spans="1:31" x14ac:dyDescent="0.3">
      <c r="A8" s="25"/>
      <c r="B8" s="25"/>
      <c r="C8" s="25"/>
      <c r="D8" s="25"/>
      <c r="E8" s="11" t="s">
        <v>685</v>
      </c>
      <c r="F8" s="11"/>
      <c r="G8" s="11" t="s">
        <v>634</v>
      </c>
      <c r="H8" s="11"/>
      <c r="I8" s="11" t="s">
        <v>634</v>
      </c>
      <c r="J8" s="11"/>
      <c r="K8" s="18" t="s">
        <v>634</v>
      </c>
      <c r="L8" s="11"/>
      <c r="M8" s="18" t="s">
        <v>634</v>
      </c>
      <c r="N8" s="29"/>
      <c r="O8" s="18" t="s">
        <v>634</v>
      </c>
      <c r="P8" s="11"/>
      <c r="Q8" s="18" t="s">
        <v>634</v>
      </c>
      <c r="R8" s="25"/>
      <c r="S8" s="20" t="s">
        <v>634</v>
      </c>
      <c r="T8" s="25"/>
      <c r="U8" s="289" t="s">
        <v>634</v>
      </c>
      <c r="V8" s="20"/>
      <c r="W8" s="293" t="s">
        <v>634</v>
      </c>
      <c r="X8" s="7"/>
      <c r="Y8" s="294" t="s">
        <v>825</v>
      </c>
      <c r="Z8" s="7"/>
      <c r="AA8" s="19" t="s">
        <v>1314</v>
      </c>
      <c r="AB8" s="19"/>
      <c r="AC8" s="19" t="s">
        <v>1512</v>
      </c>
      <c r="AE8" s="11" t="s">
        <v>1314</v>
      </c>
    </row>
    <row r="9" spans="1:31" x14ac:dyDescent="0.3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6"/>
      <c r="O9" s="25"/>
      <c r="P9" s="25"/>
      <c r="Q9" s="25"/>
      <c r="R9" s="25"/>
      <c r="S9" s="25"/>
      <c r="T9" s="25"/>
      <c r="U9" s="280"/>
      <c r="V9" s="25"/>
      <c r="W9" s="280"/>
      <c r="X9" s="7"/>
      <c r="Y9" s="104"/>
      <c r="Z9" s="7"/>
      <c r="AA9" s="7"/>
      <c r="AB9" s="7"/>
      <c r="AC9" s="7"/>
      <c r="AE9" s="7"/>
    </row>
    <row r="10" spans="1:31" x14ac:dyDescent="0.3">
      <c r="A10" s="25" t="s">
        <v>702</v>
      </c>
      <c r="B10" s="25"/>
      <c r="C10" s="25" t="s">
        <v>393</v>
      </c>
      <c r="D10" s="25"/>
      <c r="E10" s="21">
        <v>10530.23</v>
      </c>
      <c r="F10" s="25"/>
      <c r="G10" s="21">
        <f>E64</f>
        <v>516.43000000000757</v>
      </c>
      <c r="H10" s="25"/>
      <c r="I10" s="30">
        <f>G64</f>
        <v>27022.270000000004</v>
      </c>
      <c r="J10" s="25"/>
      <c r="K10" s="30">
        <f>I64</f>
        <v>8351.7400000000052</v>
      </c>
      <c r="L10" s="25"/>
      <c r="M10" s="21">
        <f>K64</f>
        <v>4948.929999999993</v>
      </c>
      <c r="N10" s="31"/>
      <c r="O10" s="21">
        <f>M64</f>
        <v>6980.7899999999936</v>
      </c>
      <c r="P10" s="25"/>
      <c r="Q10" s="21">
        <v>6720.78</v>
      </c>
      <c r="R10" s="25"/>
      <c r="S10" s="37">
        <f>Q64</f>
        <v>5814.3600000000006</v>
      </c>
      <c r="T10" s="11"/>
      <c r="U10" s="290">
        <v>6720.78</v>
      </c>
      <c r="V10" s="274"/>
      <c r="W10" s="86">
        <v>22129</v>
      </c>
      <c r="X10" s="11"/>
      <c r="Y10" s="108">
        <f>W64</f>
        <v>2673.4100000000035</v>
      </c>
      <c r="Z10" s="11"/>
      <c r="AA10" s="86">
        <f>Y64</f>
        <v>2588.9899999999907</v>
      </c>
      <c r="AB10" s="11"/>
      <c r="AC10" s="86">
        <f>AA64</f>
        <v>26388.989999999991</v>
      </c>
      <c r="AD10" s="3"/>
      <c r="AE10" s="86">
        <f>AC64</f>
        <v>49614.829999999958</v>
      </c>
    </row>
    <row r="11" spans="1:31" x14ac:dyDescent="0.3">
      <c r="A11" s="11"/>
      <c r="B11" s="25"/>
      <c r="C11" s="11"/>
      <c r="D11" s="25"/>
      <c r="E11" s="5"/>
      <c r="F11" s="25"/>
      <c r="G11" s="5"/>
      <c r="H11" s="25"/>
      <c r="I11" s="25"/>
      <c r="J11" s="25"/>
      <c r="K11" s="25"/>
      <c r="L11" s="25"/>
      <c r="M11" s="25"/>
      <c r="N11" s="26"/>
      <c r="O11" s="25"/>
      <c r="P11" s="25"/>
      <c r="Q11" s="25"/>
      <c r="R11" s="25"/>
      <c r="S11" s="32"/>
      <c r="T11" s="25"/>
      <c r="U11" s="280"/>
      <c r="V11" s="25"/>
      <c r="W11" s="280"/>
      <c r="X11" s="7"/>
      <c r="Y11" s="104"/>
      <c r="Z11" s="7"/>
      <c r="AA11" s="24"/>
      <c r="AB11" s="7"/>
      <c r="AC11" s="24"/>
      <c r="AE11" s="7"/>
    </row>
    <row r="12" spans="1:31" x14ac:dyDescent="0.3">
      <c r="A12" s="25" t="s">
        <v>1247</v>
      </c>
      <c r="B12" s="25"/>
      <c r="C12" s="25" t="s">
        <v>720</v>
      </c>
      <c r="D12" s="25"/>
      <c r="E12" s="5"/>
      <c r="F12" s="25"/>
      <c r="G12" s="5"/>
      <c r="H12" s="25"/>
      <c r="I12" s="25"/>
      <c r="J12" s="25"/>
      <c r="K12" s="25"/>
      <c r="L12" s="25"/>
      <c r="M12" s="25"/>
      <c r="N12" s="26"/>
      <c r="O12" s="25"/>
      <c r="P12" s="25"/>
      <c r="Q12" s="25"/>
      <c r="R12" s="25"/>
      <c r="S12" s="32"/>
      <c r="T12" s="25"/>
      <c r="U12" s="280">
        <v>4039.92</v>
      </c>
      <c r="V12" s="25"/>
      <c r="W12" s="280">
        <v>0</v>
      </c>
      <c r="X12" s="7"/>
      <c r="Y12" s="104">
        <v>206</v>
      </c>
      <c r="Z12" s="7"/>
      <c r="AA12" s="24">
        <v>8500</v>
      </c>
      <c r="AB12" s="7"/>
      <c r="AC12" s="24">
        <v>3672</v>
      </c>
      <c r="AE12" s="24">
        <v>0</v>
      </c>
    </row>
    <row r="13" spans="1:31" x14ac:dyDescent="0.3">
      <c r="A13" s="25" t="s">
        <v>703</v>
      </c>
      <c r="B13" s="25"/>
      <c r="C13" s="25" t="s">
        <v>704</v>
      </c>
      <c r="D13" s="25"/>
      <c r="E13" s="5">
        <v>18379.349999999999</v>
      </c>
      <c r="F13" s="25"/>
      <c r="G13" s="5">
        <v>19662.2</v>
      </c>
      <c r="H13" s="25"/>
      <c r="I13" s="5">
        <v>15605</v>
      </c>
      <c r="J13" s="25"/>
      <c r="K13" s="5">
        <v>17868.91</v>
      </c>
      <c r="L13" s="25"/>
      <c r="M13" s="5">
        <v>24432.52</v>
      </c>
      <c r="N13" s="33"/>
      <c r="O13" s="5">
        <v>20558.95</v>
      </c>
      <c r="P13" s="25"/>
      <c r="Q13" s="5">
        <v>19111.55</v>
      </c>
      <c r="R13" s="25"/>
      <c r="S13" s="5">
        <v>18133.53</v>
      </c>
      <c r="T13" s="25"/>
      <c r="U13" s="35">
        <v>8735.19</v>
      </c>
      <c r="V13" s="5"/>
      <c r="W13" s="280">
        <v>0</v>
      </c>
      <c r="X13" s="7"/>
      <c r="Y13" s="104">
        <v>638.85</v>
      </c>
      <c r="Z13" s="7"/>
      <c r="AA13" s="24">
        <v>15000</v>
      </c>
      <c r="AB13" s="7"/>
      <c r="AC13" s="24">
        <v>9698.15</v>
      </c>
      <c r="AE13" s="24">
        <v>0</v>
      </c>
    </row>
    <row r="14" spans="1:31" x14ac:dyDescent="0.3">
      <c r="A14" s="25" t="s">
        <v>705</v>
      </c>
      <c r="B14" s="25"/>
      <c r="C14" s="25" t="s">
        <v>706</v>
      </c>
      <c r="D14" s="25"/>
      <c r="E14" s="5">
        <v>11775.75</v>
      </c>
      <c r="F14" s="25"/>
      <c r="G14" s="5">
        <v>14740</v>
      </c>
      <c r="H14" s="25"/>
      <c r="I14" s="5">
        <v>12043.5</v>
      </c>
      <c r="J14" s="25"/>
      <c r="K14" s="6">
        <v>16342.5</v>
      </c>
      <c r="L14" s="25"/>
      <c r="M14" s="5">
        <v>16206.5</v>
      </c>
      <c r="N14" s="33"/>
      <c r="O14" s="5">
        <v>15566.3</v>
      </c>
      <c r="P14" s="25"/>
      <c r="Q14" s="5">
        <v>15614.5</v>
      </c>
      <c r="R14" s="25"/>
      <c r="S14" s="5">
        <v>14739.25</v>
      </c>
      <c r="T14" s="25"/>
      <c r="U14" s="35">
        <v>10559.75</v>
      </c>
      <c r="V14" s="5"/>
      <c r="W14" s="280">
        <v>13860.75</v>
      </c>
      <c r="X14" s="7"/>
      <c r="Y14" s="104">
        <v>14279.75</v>
      </c>
      <c r="Z14" s="7"/>
      <c r="AA14" s="24">
        <v>12000</v>
      </c>
      <c r="AB14" s="7"/>
      <c r="AC14" s="24">
        <v>13993.95</v>
      </c>
      <c r="AE14" s="24">
        <v>15000</v>
      </c>
    </row>
    <row r="15" spans="1:31" x14ac:dyDescent="0.3">
      <c r="A15" s="25" t="s">
        <v>707</v>
      </c>
      <c r="B15" s="25"/>
      <c r="C15" s="25" t="s">
        <v>708</v>
      </c>
      <c r="D15" s="25"/>
      <c r="E15" s="5">
        <v>419.86</v>
      </c>
      <c r="F15" s="25"/>
      <c r="G15" s="5">
        <v>311.39</v>
      </c>
      <c r="H15" s="25"/>
      <c r="I15" s="5">
        <v>322.5</v>
      </c>
      <c r="J15" s="25"/>
      <c r="K15" s="5">
        <v>269.33</v>
      </c>
      <c r="L15" s="25"/>
      <c r="M15" s="5">
        <v>218.05</v>
      </c>
      <c r="N15" s="33"/>
      <c r="O15" s="5">
        <v>369.41</v>
      </c>
      <c r="P15" s="25"/>
      <c r="Q15" s="5">
        <v>0</v>
      </c>
      <c r="R15" s="25"/>
      <c r="S15" s="5"/>
      <c r="T15" s="25"/>
      <c r="U15" s="35">
        <v>0</v>
      </c>
      <c r="V15" s="5"/>
      <c r="W15" s="280"/>
      <c r="X15" s="7"/>
      <c r="Y15" s="104"/>
      <c r="Z15" s="7"/>
      <c r="AA15" s="24"/>
      <c r="AB15" s="7"/>
      <c r="AC15" s="24"/>
      <c r="AE15" s="24"/>
    </row>
    <row r="16" spans="1:31" x14ac:dyDescent="0.3">
      <c r="A16" s="25" t="s">
        <v>709</v>
      </c>
      <c r="B16" s="25"/>
      <c r="C16" s="25" t="s">
        <v>710</v>
      </c>
      <c r="D16" s="25"/>
      <c r="E16" s="5">
        <v>2995.74</v>
      </c>
      <c r="F16" s="25"/>
      <c r="G16" s="5">
        <v>822.91</v>
      </c>
      <c r="H16" s="25"/>
      <c r="I16" s="5">
        <v>275.05</v>
      </c>
      <c r="J16" s="25"/>
      <c r="K16" s="5">
        <v>0</v>
      </c>
      <c r="L16" s="25"/>
      <c r="M16" s="5">
        <v>295.92</v>
      </c>
      <c r="N16" s="33"/>
      <c r="O16" s="5">
        <v>0</v>
      </c>
      <c r="P16" s="25"/>
      <c r="Q16" s="5">
        <v>1325.16</v>
      </c>
      <c r="R16" s="25"/>
      <c r="S16" s="5">
        <v>1917.12</v>
      </c>
      <c r="T16" s="25"/>
      <c r="U16" s="35">
        <v>2190.48</v>
      </c>
      <c r="V16" s="5"/>
      <c r="W16" s="280">
        <v>691.57</v>
      </c>
      <c r="X16" s="7"/>
      <c r="Y16" s="104">
        <v>509.18</v>
      </c>
      <c r="Z16" s="7"/>
      <c r="AA16" s="24">
        <v>500</v>
      </c>
      <c r="AB16" s="7"/>
      <c r="AC16" s="24">
        <v>229.86</v>
      </c>
      <c r="AE16" s="24">
        <v>300</v>
      </c>
    </row>
    <row r="17" spans="1:31" x14ac:dyDescent="0.3">
      <c r="A17" s="25" t="s">
        <v>711</v>
      </c>
      <c r="B17" s="25"/>
      <c r="C17" s="25" t="s">
        <v>712</v>
      </c>
      <c r="D17" s="25"/>
      <c r="E17" s="5">
        <v>0</v>
      </c>
      <c r="F17" s="25"/>
      <c r="G17" s="5">
        <v>16857.32</v>
      </c>
      <c r="H17" s="25"/>
      <c r="I17" s="5">
        <v>6001.31</v>
      </c>
      <c r="J17" s="25"/>
      <c r="K17" s="5">
        <v>0</v>
      </c>
      <c r="L17" s="25"/>
      <c r="M17" s="5">
        <v>0</v>
      </c>
      <c r="N17" s="33"/>
      <c r="O17" s="5">
        <v>0</v>
      </c>
      <c r="P17" s="25"/>
      <c r="Q17" s="5"/>
      <c r="R17" s="25"/>
      <c r="S17" s="5">
        <v>0</v>
      </c>
      <c r="T17" s="25"/>
      <c r="U17" s="35">
        <v>0</v>
      </c>
      <c r="V17" s="5"/>
      <c r="W17" s="280"/>
      <c r="X17" s="7"/>
      <c r="Y17" s="104"/>
      <c r="Z17" s="7"/>
      <c r="AA17" s="24"/>
      <c r="AB17" s="7"/>
      <c r="AC17" s="24"/>
      <c r="AE17" s="24"/>
    </row>
    <row r="18" spans="1:31" x14ac:dyDescent="0.3">
      <c r="A18" s="25" t="s">
        <v>1308</v>
      </c>
      <c r="B18" s="25"/>
      <c r="C18" s="25" t="s">
        <v>1309</v>
      </c>
      <c r="D18" s="25"/>
      <c r="E18" s="5"/>
      <c r="F18" s="25"/>
      <c r="G18" s="5"/>
      <c r="H18" s="25"/>
      <c r="I18" s="5"/>
      <c r="J18" s="25"/>
      <c r="K18" s="5"/>
      <c r="L18" s="25"/>
      <c r="M18" s="5"/>
      <c r="N18" s="33"/>
      <c r="O18" s="5"/>
      <c r="P18" s="25"/>
      <c r="Q18" s="5"/>
      <c r="R18" s="25"/>
      <c r="S18" s="5"/>
      <c r="T18" s="25"/>
      <c r="U18" s="35"/>
      <c r="V18" s="5"/>
      <c r="W18" s="280">
        <v>3905</v>
      </c>
      <c r="X18" s="7"/>
      <c r="Y18" s="104">
        <v>3889.84</v>
      </c>
      <c r="Z18" s="7"/>
      <c r="AA18" s="24"/>
      <c r="AB18" s="7"/>
      <c r="AC18" s="24"/>
      <c r="AE18" s="24"/>
    </row>
    <row r="19" spans="1:31" x14ac:dyDescent="0.3">
      <c r="A19" s="25" t="s">
        <v>713</v>
      </c>
      <c r="B19" s="25"/>
      <c r="C19" s="25" t="s">
        <v>714</v>
      </c>
      <c r="D19" s="25"/>
      <c r="E19" s="5">
        <v>556</v>
      </c>
      <c r="F19" s="25"/>
      <c r="G19" s="5">
        <v>581</v>
      </c>
      <c r="H19" s="25"/>
      <c r="I19" s="5">
        <v>608.12</v>
      </c>
      <c r="J19" s="25"/>
      <c r="K19" s="5">
        <v>602.01</v>
      </c>
      <c r="L19" s="25"/>
      <c r="M19" s="5">
        <v>591.16</v>
      </c>
      <c r="N19" s="33"/>
      <c r="O19" s="5">
        <v>576.4</v>
      </c>
      <c r="P19" s="25"/>
      <c r="Q19" s="5">
        <v>544.88</v>
      </c>
      <c r="R19" s="25"/>
      <c r="S19" s="5">
        <v>519.16</v>
      </c>
      <c r="T19" s="25"/>
      <c r="U19" s="35">
        <v>601.76</v>
      </c>
      <c r="V19" s="5"/>
      <c r="W19" s="280">
        <v>606.86</v>
      </c>
      <c r="X19" s="7"/>
      <c r="Y19" s="104">
        <v>604.20000000000005</v>
      </c>
      <c r="Z19" s="7"/>
      <c r="AA19" s="24">
        <v>600</v>
      </c>
      <c r="AB19" s="7"/>
      <c r="AC19" s="24">
        <v>363.95</v>
      </c>
      <c r="AE19" s="24"/>
    </row>
    <row r="20" spans="1:31" x14ac:dyDescent="0.3">
      <c r="A20" s="25" t="s">
        <v>715</v>
      </c>
      <c r="B20" s="25"/>
      <c r="C20" s="25" t="s">
        <v>716</v>
      </c>
      <c r="D20" s="25"/>
      <c r="E20" s="5">
        <v>228.9</v>
      </c>
      <c r="F20" s="25"/>
      <c r="G20" s="5">
        <v>276.3</v>
      </c>
      <c r="H20" s="25"/>
      <c r="I20" s="5">
        <v>322.5</v>
      </c>
      <c r="J20" s="25"/>
      <c r="K20" s="5">
        <v>792.6</v>
      </c>
      <c r="L20" s="25"/>
      <c r="M20" s="5">
        <v>606</v>
      </c>
      <c r="N20" s="33"/>
      <c r="O20" s="5">
        <v>395.7</v>
      </c>
      <c r="P20" s="25"/>
      <c r="Q20" s="5">
        <v>135</v>
      </c>
      <c r="R20" s="25"/>
      <c r="S20" s="5">
        <v>469.8</v>
      </c>
      <c r="T20" s="25"/>
      <c r="U20" s="35">
        <v>234.3</v>
      </c>
      <c r="V20" s="5"/>
      <c r="W20" s="280">
        <v>0</v>
      </c>
      <c r="X20" s="7"/>
      <c r="Y20" s="104"/>
      <c r="Z20" s="7"/>
      <c r="AA20" s="24"/>
      <c r="AB20" s="7"/>
      <c r="AC20" s="24">
        <v>267.3</v>
      </c>
      <c r="AE20" s="24"/>
    </row>
    <row r="21" spans="1:31" x14ac:dyDescent="0.3">
      <c r="A21" s="25" t="s">
        <v>717</v>
      </c>
      <c r="B21" s="25"/>
      <c r="C21" s="25" t="s">
        <v>718</v>
      </c>
      <c r="D21" s="25"/>
      <c r="E21" s="5">
        <v>122.8</v>
      </c>
      <c r="F21" s="25"/>
      <c r="G21" s="5">
        <v>144</v>
      </c>
      <c r="H21" s="25"/>
      <c r="I21" s="5">
        <v>140.4</v>
      </c>
      <c r="J21" s="25"/>
      <c r="K21" s="5">
        <v>509.6</v>
      </c>
      <c r="L21" s="25"/>
      <c r="M21" s="5">
        <v>331.6</v>
      </c>
      <c r="N21" s="33"/>
      <c r="O21" s="5">
        <v>192</v>
      </c>
      <c r="P21" s="25"/>
      <c r="Q21" s="5">
        <v>106</v>
      </c>
      <c r="R21" s="25"/>
      <c r="S21" s="5">
        <v>832.8</v>
      </c>
      <c r="T21" s="25"/>
      <c r="U21" s="35">
        <v>352</v>
      </c>
      <c r="V21" s="5"/>
      <c r="W21" s="280">
        <v>0</v>
      </c>
      <c r="X21" s="7"/>
      <c r="Y21" s="104"/>
      <c r="Z21" s="7"/>
      <c r="AA21" s="24"/>
      <c r="AB21" s="7"/>
      <c r="AC21" s="24">
        <v>286.8</v>
      </c>
      <c r="AE21" s="24"/>
    </row>
    <row r="22" spans="1:31" x14ac:dyDescent="0.3">
      <c r="A22" s="25" t="s">
        <v>1248</v>
      </c>
      <c r="B22" s="25"/>
      <c r="C22" s="25" t="s">
        <v>1249</v>
      </c>
      <c r="D22" s="25"/>
      <c r="E22" s="5"/>
      <c r="F22" s="25"/>
      <c r="G22" s="5"/>
      <c r="H22" s="25"/>
      <c r="I22" s="5"/>
      <c r="J22" s="25"/>
      <c r="K22" s="5"/>
      <c r="L22" s="25"/>
      <c r="M22" s="5"/>
      <c r="N22" s="33"/>
      <c r="O22" s="5"/>
      <c r="P22" s="25"/>
      <c r="Q22" s="5"/>
      <c r="R22" s="25"/>
      <c r="S22" s="5"/>
      <c r="T22" s="25"/>
      <c r="U22" s="35">
        <v>1422.13</v>
      </c>
      <c r="V22" s="5"/>
      <c r="W22" s="280"/>
      <c r="X22" s="7"/>
      <c r="Y22" s="104">
        <v>0</v>
      </c>
      <c r="Z22" s="7"/>
      <c r="AA22" s="24"/>
      <c r="AB22" s="7"/>
      <c r="AC22" s="24"/>
      <c r="AE22" s="24"/>
    </row>
    <row r="23" spans="1:31" x14ac:dyDescent="0.3">
      <c r="A23" s="25" t="s">
        <v>719</v>
      </c>
      <c r="B23" s="25"/>
      <c r="C23" s="25" t="s">
        <v>720</v>
      </c>
      <c r="D23" s="25"/>
      <c r="E23" s="5">
        <v>11367.96</v>
      </c>
      <c r="F23" s="25"/>
      <c r="G23" s="5">
        <v>10882</v>
      </c>
      <c r="H23" s="25"/>
      <c r="I23" s="5">
        <v>11467.18</v>
      </c>
      <c r="J23" s="25"/>
      <c r="K23" s="5">
        <v>11969.81</v>
      </c>
      <c r="L23" s="25"/>
      <c r="M23" s="5">
        <v>11775.36</v>
      </c>
      <c r="N23" s="33"/>
      <c r="O23" s="5">
        <v>11810.26</v>
      </c>
      <c r="P23" s="25"/>
      <c r="Q23" s="5">
        <v>12162.91</v>
      </c>
      <c r="R23" s="25"/>
      <c r="S23" s="5">
        <v>13328.84</v>
      </c>
      <c r="T23" s="25"/>
      <c r="U23" s="35">
        <v>8549.92</v>
      </c>
      <c r="V23" s="5"/>
      <c r="W23" s="280">
        <v>0</v>
      </c>
      <c r="X23" s="7"/>
      <c r="Y23" s="104">
        <v>0</v>
      </c>
      <c r="Z23" s="7"/>
      <c r="AA23" s="24">
        <v>10000</v>
      </c>
      <c r="AB23" s="7"/>
      <c r="AC23" s="24">
        <v>10445.74</v>
      </c>
      <c r="AE23" s="24">
        <v>15000</v>
      </c>
    </row>
    <row r="24" spans="1:31" x14ac:dyDescent="0.3">
      <c r="A24" s="25" t="s">
        <v>721</v>
      </c>
      <c r="B24" s="25"/>
      <c r="C24" s="25" t="s">
        <v>722</v>
      </c>
      <c r="D24" s="25"/>
      <c r="E24" s="5">
        <v>18584.560000000001</v>
      </c>
      <c r="F24" s="25"/>
      <c r="G24" s="5">
        <v>19904.43</v>
      </c>
      <c r="H24" s="25"/>
      <c r="I24" s="5">
        <v>23178.23</v>
      </c>
      <c r="J24" s="25"/>
      <c r="K24" s="5">
        <v>25090.62</v>
      </c>
      <c r="L24" s="25"/>
      <c r="M24" s="5">
        <v>22453.05</v>
      </c>
      <c r="N24" s="33"/>
      <c r="O24" s="5">
        <v>24091.200000000001</v>
      </c>
      <c r="P24" s="25"/>
      <c r="Q24" s="5">
        <v>23860.41</v>
      </c>
      <c r="R24" s="25"/>
      <c r="S24" s="5">
        <v>26632.54</v>
      </c>
      <c r="T24" s="25"/>
      <c r="U24" s="35">
        <v>33186.86</v>
      </c>
      <c r="V24" s="5"/>
      <c r="W24" s="280">
        <v>10090.83</v>
      </c>
      <c r="X24" s="7"/>
      <c r="Y24" s="104">
        <v>0</v>
      </c>
      <c r="Z24" s="7"/>
      <c r="AA24" s="24">
        <v>20000</v>
      </c>
      <c r="AB24" s="7"/>
      <c r="AC24" s="24">
        <v>19491.09</v>
      </c>
      <c r="AE24" s="24">
        <v>25000</v>
      </c>
    </row>
    <row r="25" spans="1:31" x14ac:dyDescent="0.3">
      <c r="A25" s="25" t="s">
        <v>1310</v>
      </c>
      <c r="B25" s="25"/>
      <c r="C25" s="25" t="s">
        <v>1311</v>
      </c>
      <c r="D25" s="25"/>
      <c r="E25" s="5"/>
      <c r="F25" s="25"/>
      <c r="G25" s="5"/>
      <c r="H25" s="25"/>
      <c r="I25" s="5"/>
      <c r="J25" s="25"/>
      <c r="K25" s="5"/>
      <c r="L25" s="25"/>
      <c r="M25" s="5"/>
      <c r="N25" s="33"/>
      <c r="O25" s="5"/>
      <c r="P25" s="25"/>
      <c r="Q25" s="5"/>
      <c r="R25" s="25"/>
      <c r="S25" s="5"/>
      <c r="T25" s="25"/>
      <c r="U25" s="35"/>
      <c r="V25" s="5"/>
      <c r="W25" s="280">
        <v>55086.29</v>
      </c>
      <c r="X25" s="7"/>
      <c r="Y25" s="104">
        <v>0</v>
      </c>
      <c r="Z25" s="7"/>
      <c r="AA25" s="24"/>
      <c r="AB25" s="7"/>
      <c r="AC25" s="24"/>
      <c r="AE25" s="24"/>
    </row>
    <row r="26" spans="1:31" x14ac:dyDescent="0.3">
      <c r="A26" s="25" t="s">
        <v>1312</v>
      </c>
      <c r="B26" s="25"/>
      <c r="C26" s="25" t="s">
        <v>1313</v>
      </c>
      <c r="D26" s="25"/>
      <c r="E26" s="5"/>
      <c r="F26" s="25"/>
      <c r="G26" s="5"/>
      <c r="H26" s="25"/>
      <c r="I26" s="5"/>
      <c r="J26" s="25"/>
      <c r="K26" s="5"/>
      <c r="L26" s="25"/>
      <c r="M26" s="5"/>
      <c r="N26" s="33"/>
      <c r="O26" s="5"/>
      <c r="P26" s="25"/>
      <c r="Q26" s="5"/>
      <c r="R26" s="25"/>
      <c r="S26" s="5"/>
      <c r="T26" s="25"/>
      <c r="U26" s="35"/>
      <c r="V26" s="5"/>
      <c r="W26" s="280"/>
      <c r="X26" s="7"/>
      <c r="Y26" s="104">
        <v>0</v>
      </c>
      <c r="Z26" s="7"/>
      <c r="AA26" s="24"/>
      <c r="AB26" s="7"/>
      <c r="AC26" s="24"/>
      <c r="AE26" s="24"/>
    </row>
    <row r="27" spans="1:31" x14ac:dyDescent="0.3">
      <c r="A27" s="25" t="s">
        <v>723</v>
      </c>
      <c r="B27" s="25"/>
      <c r="C27" s="25" t="s">
        <v>724</v>
      </c>
      <c r="D27" s="25"/>
      <c r="E27" s="5">
        <v>1718.2</v>
      </c>
      <c r="F27" s="25"/>
      <c r="G27" s="5">
        <v>3687.11</v>
      </c>
      <c r="H27" s="25"/>
      <c r="I27" s="5">
        <v>2961.9</v>
      </c>
      <c r="J27" s="25"/>
      <c r="K27" s="5">
        <v>4392.9399999999996</v>
      </c>
      <c r="L27" s="25"/>
      <c r="M27" s="5">
        <v>3129.62</v>
      </c>
      <c r="N27" s="33"/>
      <c r="O27" s="5">
        <v>5212.54</v>
      </c>
      <c r="P27" s="25"/>
      <c r="Q27" s="5">
        <v>2884.97</v>
      </c>
      <c r="R27" s="25"/>
      <c r="S27" s="5">
        <v>2040.66</v>
      </c>
      <c r="T27" s="25"/>
      <c r="U27" s="35">
        <v>3111.3</v>
      </c>
      <c r="V27" s="5"/>
      <c r="W27" s="280">
        <v>3436.24</v>
      </c>
      <c r="X27" s="7"/>
      <c r="Y27" s="104">
        <v>0</v>
      </c>
      <c r="Z27" s="7"/>
      <c r="AA27" s="24"/>
      <c r="AB27" s="7"/>
      <c r="AC27" s="24"/>
      <c r="AE27" s="24"/>
    </row>
    <row r="28" spans="1:31" x14ac:dyDescent="0.3">
      <c r="A28" s="25" t="s">
        <v>1437</v>
      </c>
      <c r="B28" s="25"/>
      <c r="C28" s="25" t="s">
        <v>1438</v>
      </c>
      <c r="D28" s="25"/>
      <c r="E28" s="5"/>
      <c r="F28" s="25"/>
      <c r="G28" s="5"/>
      <c r="H28" s="25"/>
      <c r="I28" s="5"/>
      <c r="J28" s="25"/>
      <c r="K28" s="5"/>
      <c r="L28" s="25"/>
      <c r="M28" s="5"/>
      <c r="N28" s="33"/>
      <c r="O28" s="5"/>
      <c r="P28" s="25"/>
      <c r="Q28" s="5"/>
      <c r="R28" s="25"/>
      <c r="S28" s="5"/>
      <c r="T28" s="25"/>
      <c r="U28" s="35"/>
      <c r="V28" s="5"/>
      <c r="W28" s="280"/>
      <c r="X28" s="7"/>
      <c r="Y28" s="104"/>
      <c r="Z28" s="7"/>
      <c r="AA28" s="24"/>
      <c r="AB28" s="7"/>
      <c r="AC28" s="24">
        <v>628</v>
      </c>
      <c r="AE28" s="24"/>
    </row>
    <row r="29" spans="1:31" x14ac:dyDescent="0.3">
      <c r="A29" s="25" t="s">
        <v>1439</v>
      </c>
      <c r="B29" s="25"/>
      <c r="C29" s="25" t="s">
        <v>1442</v>
      </c>
      <c r="D29" s="25"/>
      <c r="E29" s="5"/>
      <c r="F29" s="25"/>
      <c r="G29" s="5"/>
      <c r="H29" s="25"/>
      <c r="I29" s="5"/>
      <c r="J29" s="25"/>
      <c r="K29" s="5"/>
      <c r="L29" s="25"/>
      <c r="M29" s="5"/>
      <c r="N29" s="33"/>
      <c r="O29" s="5"/>
      <c r="P29" s="25"/>
      <c r="Q29" s="5"/>
      <c r="R29" s="25"/>
      <c r="S29" s="5"/>
      <c r="T29" s="25"/>
      <c r="U29" s="35"/>
      <c r="V29" s="5"/>
      <c r="W29" s="280"/>
      <c r="X29" s="7"/>
      <c r="Y29" s="104">
        <v>21891.599999999999</v>
      </c>
      <c r="Z29" s="7"/>
      <c r="AA29" s="24"/>
      <c r="AB29" s="7"/>
      <c r="AC29" s="24">
        <v>3557.18</v>
      </c>
      <c r="AE29" s="24"/>
    </row>
    <row r="30" spans="1:31" x14ac:dyDescent="0.3">
      <c r="A30" s="25" t="s">
        <v>1440</v>
      </c>
      <c r="B30" s="25"/>
      <c r="C30" s="25" t="s">
        <v>1441</v>
      </c>
      <c r="D30" s="25"/>
      <c r="E30" s="5"/>
      <c r="F30" s="25"/>
      <c r="G30" s="5"/>
      <c r="H30" s="25"/>
      <c r="I30" s="5"/>
      <c r="J30" s="25"/>
      <c r="K30" s="5"/>
      <c r="L30" s="25"/>
      <c r="M30" s="5"/>
      <c r="N30" s="33"/>
      <c r="O30" s="5"/>
      <c r="P30" s="25"/>
      <c r="Q30" s="5"/>
      <c r="R30" s="25"/>
      <c r="S30" s="5"/>
      <c r="T30" s="25"/>
      <c r="U30" s="35"/>
      <c r="V30" s="5"/>
      <c r="W30" s="280"/>
      <c r="X30" s="7"/>
      <c r="Y30" s="104">
        <v>45002.07</v>
      </c>
      <c r="Z30" s="7"/>
      <c r="AA30" s="24"/>
      <c r="AB30" s="7"/>
      <c r="AC30" s="24">
        <v>7419.58</v>
      </c>
      <c r="AE30" s="24"/>
    </row>
    <row r="31" spans="1:31" x14ac:dyDescent="0.3">
      <c r="A31" s="25" t="s">
        <v>1513</v>
      </c>
      <c r="B31" s="25"/>
      <c r="C31" s="25" t="s">
        <v>1514</v>
      </c>
      <c r="D31" s="25"/>
      <c r="E31" s="5"/>
      <c r="F31" s="25"/>
      <c r="G31" s="5"/>
      <c r="H31" s="25"/>
      <c r="I31" s="5"/>
      <c r="J31" s="25"/>
      <c r="K31" s="5"/>
      <c r="L31" s="25"/>
      <c r="M31" s="5"/>
      <c r="N31" s="33"/>
      <c r="O31" s="5"/>
      <c r="P31" s="25"/>
      <c r="Q31" s="5"/>
      <c r="R31" s="25"/>
      <c r="S31" s="5"/>
      <c r="T31" s="25"/>
      <c r="U31" s="35"/>
      <c r="V31" s="5"/>
      <c r="W31" s="280"/>
      <c r="X31" s="7"/>
      <c r="Y31" s="104"/>
      <c r="Z31" s="7"/>
      <c r="AA31" s="24"/>
      <c r="AB31" s="7"/>
      <c r="AC31" s="24">
        <v>754.4</v>
      </c>
      <c r="AE31" s="24"/>
    </row>
    <row r="32" spans="1:31" x14ac:dyDescent="0.3">
      <c r="A32" s="25" t="s">
        <v>1457</v>
      </c>
      <c r="B32" s="25"/>
      <c r="C32" s="25" t="s">
        <v>1458</v>
      </c>
      <c r="D32" s="25"/>
      <c r="E32" s="5"/>
      <c r="F32" s="25"/>
      <c r="G32" s="5"/>
      <c r="H32" s="25"/>
      <c r="I32" s="5"/>
      <c r="J32" s="25"/>
      <c r="K32" s="5"/>
      <c r="L32" s="25"/>
      <c r="M32" s="5"/>
      <c r="N32" s="33"/>
      <c r="O32" s="5"/>
      <c r="P32" s="25"/>
      <c r="Q32" s="5"/>
      <c r="R32" s="25"/>
      <c r="S32" s="5"/>
      <c r="T32" s="25"/>
      <c r="U32" s="35"/>
      <c r="V32" s="5"/>
      <c r="W32" s="280"/>
      <c r="X32" s="7"/>
      <c r="Y32" s="104">
        <v>6498.35</v>
      </c>
      <c r="Z32" s="7"/>
      <c r="AA32" s="24"/>
      <c r="AB32" s="7"/>
      <c r="AC32" s="24">
        <v>5886.99</v>
      </c>
      <c r="AE32" s="24"/>
    </row>
    <row r="33" spans="1:31" x14ac:dyDescent="0.3">
      <c r="A33" s="25" t="s">
        <v>723</v>
      </c>
      <c r="B33" s="25"/>
      <c r="C33" s="25" t="s">
        <v>1313</v>
      </c>
      <c r="D33" s="25"/>
      <c r="E33" s="5"/>
      <c r="F33" s="25"/>
      <c r="G33" s="5"/>
      <c r="H33" s="25"/>
      <c r="I33" s="5"/>
      <c r="J33" s="25"/>
      <c r="K33" s="5"/>
      <c r="L33" s="25"/>
      <c r="M33" s="5"/>
      <c r="N33" s="33"/>
      <c r="O33" s="5"/>
      <c r="P33" s="25"/>
      <c r="Q33" s="5"/>
      <c r="R33" s="25"/>
      <c r="S33" s="5"/>
      <c r="T33" s="25"/>
      <c r="U33" s="35"/>
      <c r="V33" s="5"/>
      <c r="W33" s="280"/>
      <c r="X33" s="7"/>
      <c r="Y33" s="104">
        <v>6038.41</v>
      </c>
      <c r="Z33" s="7"/>
      <c r="AA33" s="24"/>
      <c r="AB33" s="7"/>
      <c r="AC33" s="24"/>
      <c r="AE33" s="24"/>
    </row>
    <row r="34" spans="1:31" x14ac:dyDescent="0.3">
      <c r="A34" s="25" t="s">
        <v>725</v>
      </c>
      <c r="B34" s="25"/>
      <c r="C34" s="25" t="s">
        <v>726</v>
      </c>
      <c r="D34" s="25"/>
      <c r="E34" s="5">
        <v>30000</v>
      </c>
      <c r="F34" s="25"/>
      <c r="G34" s="5">
        <v>35000</v>
      </c>
      <c r="H34" s="25"/>
      <c r="I34" s="5">
        <v>20000</v>
      </c>
      <c r="J34" s="25"/>
      <c r="K34" s="5">
        <v>50000</v>
      </c>
      <c r="L34" s="25"/>
      <c r="M34" s="5">
        <v>25000</v>
      </c>
      <c r="N34" s="33"/>
      <c r="O34" s="5">
        <v>30000</v>
      </c>
      <c r="P34" s="25"/>
      <c r="Q34" s="5">
        <v>25000</v>
      </c>
      <c r="R34" s="25"/>
      <c r="S34" s="5">
        <v>35000</v>
      </c>
      <c r="T34" s="25"/>
      <c r="U34" s="35">
        <v>35000</v>
      </c>
      <c r="V34" s="5"/>
      <c r="W34" s="280">
        <v>1000</v>
      </c>
      <c r="X34" s="7"/>
      <c r="Y34" s="104">
        <v>42500</v>
      </c>
      <c r="Z34" s="7"/>
      <c r="AA34" s="24">
        <v>80000</v>
      </c>
      <c r="AB34" s="7"/>
      <c r="AC34" s="24">
        <v>80000</v>
      </c>
      <c r="AE34" s="24">
        <v>45000</v>
      </c>
    </row>
    <row r="35" spans="1:31" x14ac:dyDescent="0.3">
      <c r="A35" s="11"/>
      <c r="B35" s="25"/>
      <c r="C35" s="11" t="s">
        <v>1471</v>
      </c>
      <c r="D35" s="25"/>
      <c r="E35" s="5"/>
      <c r="F35" s="25"/>
      <c r="G35" s="5"/>
      <c r="H35" s="25"/>
      <c r="I35" s="5"/>
      <c r="J35" s="25"/>
      <c r="K35" s="5"/>
      <c r="L35" s="25"/>
      <c r="M35" s="5"/>
      <c r="N35" s="33"/>
      <c r="O35" s="5"/>
      <c r="P35" s="25"/>
      <c r="Q35" s="34">
        <v>0</v>
      </c>
      <c r="R35" s="25"/>
      <c r="S35" s="5"/>
      <c r="T35" s="25"/>
      <c r="U35" s="35"/>
      <c r="V35" s="5"/>
      <c r="W35" s="280"/>
      <c r="X35" s="7"/>
      <c r="Y35" s="104"/>
      <c r="Z35" s="7"/>
      <c r="AA35" s="24"/>
      <c r="AB35" s="7"/>
      <c r="AC35" s="24"/>
      <c r="AE35" s="24"/>
    </row>
    <row r="36" spans="1:31" x14ac:dyDescent="0.3">
      <c r="A36" s="25"/>
      <c r="B36" s="25"/>
      <c r="C36" s="25" t="s">
        <v>689</v>
      </c>
      <c r="D36" s="25"/>
      <c r="E36" s="5">
        <f>SUM(E13:E35)</f>
        <v>96149.119999999995</v>
      </c>
      <c r="F36" s="25"/>
      <c r="G36" s="5">
        <f>SUM(G13:G35)</f>
        <v>122868.66</v>
      </c>
      <c r="H36" s="25"/>
      <c r="I36" s="5">
        <f>SUM(I13:I35)</f>
        <v>92925.69</v>
      </c>
      <c r="J36" s="25"/>
      <c r="K36" s="6">
        <f>SUM(K13:K35)</f>
        <v>127838.32</v>
      </c>
      <c r="L36" s="25"/>
      <c r="M36" s="5">
        <f>SUM(M13:M35)</f>
        <v>105039.78</v>
      </c>
      <c r="N36" s="33"/>
      <c r="O36" s="5">
        <f>SUM(O13:O35)</f>
        <v>108772.76</v>
      </c>
      <c r="P36" s="25"/>
      <c r="Q36" s="5">
        <f>SUM(Q13:Q35)</f>
        <v>100745.38</v>
      </c>
      <c r="R36" s="25"/>
      <c r="S36" s="5">
        <f>SUM(S11:S35)</f>
        <v>113613.70000000001</v>
      </c>
      <c r="T36" s="25"/>
      <c r="U36" s="35">
        <f>SUM(U12:U35)</f>
        <v>107983.61</v>
      </c>
      <c r="V36" s="5"/>
      <c r="W36" s="280">
        <f>SUM(W13:W34)</f>
        <v>88677.540000000008</v>
      </c>
      <c r="X36" s="7"/>
      <c r="Y36" s="107">
        <f>SUM(Y12:Y34)</f>
        <v>142058.25</v>
      </c>
      <c r="Z36" s="7"/>
      <c r="AA36" s="24">
        <f>SUM(AA12:AA34)</f>
        <v>146600</v>
      </c>
      <c r="AB36" s="7"/>
      <c r="AC36" s="24">
        <f>SUM(AC12:AC34)</f>
        <v>156694.99</v>
      </c>
      <c r="AE36" s="24">
        <f>SUM(AE12:AE35)</f>
        <v>100300</v>
      </c>
    </row>
    <row r="37" spans="1:31" x14ac:dyDescent="0.3">
      <c r="A37" s="25"/>
      <c r="B37" s="25"/>
      <c r="C37" s="25"/>
      <c r="D37" s="25"/>
      <c r="E37" s="5"/>
      <c r="F37" s="25"/>
      <c r="G37" s="5"/>
      <c r="H37" s="25"/>
      <c r="I37" s="5"/>
      <c r="J37" s="25"/>
      <c r="K37" s="5"/>
      <c r="L37" s="25"/>
      <c r="M37" s="5"/>
      <c r="N37" s="33"/>
      <c r="O37" s="5"/>
      <c r="P37" s="25"/>
      <c r="Q37" s="5"/>
      <c r="R37" s="25"/>
      <c r="S37" s="5"/>
      <c r="T37" s="25"/>
      <c r="U37" s="35"/>
      <c r="V37" s="5"/>
      <c r="W37" s="280"/>
      <c r="X37" s="7"/>
      <c r="Y37" s="104"/>
      <c r="Z37" s="7"/>
      <c r="AA37" s="24"/>
      <c r="AB37" s="7"/>
      <c r="AC37" s="24"/>
      <c r="AE37" s="24"/>
    </row>
    <row r="38" spans="1:31" x14ac:dyDescent="0.3">
      <c r="A38" s="25"/>
      <c r="B38" s="25"/>
      <c r="C38" s="25" t="s">
        <v>395</v>
      </c>
      <c r="D38" s="25"/>
      <c r="E38" s="5">
        <f>E10+E36</f>
        <v>106679.34999999999</v>
      </c>
      <c r="F38" s="25"/>
      <c r="G38" s="5">
        <f>G10+G36</f>
        <v>123385.09000000001</v>
      </c>
      <c r="H38" s="25"/>
      <c r="I38" s="5">
        <f>I10+I36</f>
        <v>119947.96</v>
      </c>
      <c r="J38" s="25"/>
      <c r="K38" s="6">
        <f>K10+K36</f>
        <v>136190.06</v>
      </c>
      <c r="L38" s="25"/>
      <c r="M38" s="5">
        <f>M10+M36</f>
        <v>109988.70999999999</v>
      </c>
      <c r="N38" s="33"/>
      <c r="O38" s="5">
        <f>O10+O36</f>
        <v>115753.54999999999</v>
      </c>
      <c r="P38" s="25"/>
      <c r="Q38" s="34">
        <v>107466.16</v>
      </c>
      <c r="R38" s="11"/>
      <c r="S38" s="217">
        <f>S10+S36</f>
        <v>119428.06000000001</v>
      </c>
      <c r="T38" s="32"/>
      <c r="U38" s="291">
        <f>U10+U36</f>
        <v>114704.39</v>
      </c>
      <c r="V38" s="217"/>
      <c r="W38" s="86">
        <f>SUM(W10+W36)</f>
        <v>110806.54000000001</v>
      </c>
      <c r="X38" s="32"/>
      <c r="Y38" s="108">
        <f>SUM(Y10+Y36)</f>
        <v>144731.66</v>
      </c>
      <c r="Z38" s="22"/>
      <c r="AA38" s="86">
        <f>SUM(AA10+AA36)</f>
        <v>149188.99</v>
      </c>
      <c r="AB38" s="7"/>
      <c r="AC38" s="86">
        <f>SUM(AC10+AC36)</f>
        <v>183083.97999999998</v>
      </c>
      <c r="AE38" s="86">
        <f>SUM(AE10+AE36)</f>
        <v>149914.82999999996</v>
      </c>
    </row>
    <row r="39" spans="1:31" x14ac:dyDescent="0.3">
      <c r="A39" s="25"/>
      <c r="B39" s="25"/>
      <c r="C39" s="25"/>
      <c r="D39" s="25"/>
      <c r="E39" s="5"/>
      <c r="F39" s="25"/>
      <c r="G39" s="5"/>
      <c r="H39" s="25"/>
      <c r="I39" s="5"/>
      <c r="J39" s="25"/>
      <c r="K39" s="5"/>
      <c r="L39" s="25"/>
      <c r="M39" s="5"/>
      <c r="N39" s="33"/>
      <c r="O39" s="5"/>
      <c r="P39" s="25"/>
      <c r="Q39" s="5"/>
      <c r="R39" s="25"/>
      <c r="S39" s="5"/>
      <c r="T39" s="25"/>
      <c r="U39" s="35"/>
      <c r="V39" s="5"/>
      <c r="W39" s="280"/>
      <c r="X39" s="7"/>
      <c r="Y39" s="104"/>
      <c r="Z39" s="7"/>
      <c r="AA39" s="24"/>
      <c r="AB39" s="7"/>
      <c r="AC39" s="24"/>
      <c r="AE39" s="24"/>
    </row>
    <row r="40" spans="1:31" x14ac:dyDescent="0.3">
      <c r="A40" s="25" t="s">
        <v>727</v>
      </c>
      <c r="B40" s="25"/>
      <c r="C40" s="25" t="s">
        <v>728</v>
      </c>
      <c r="D40" s="25"/>
      <c r="E40" s="5">
        <v>25567.45</v>
      </c>
      <c r="F40" s="25"/>
      <c r="G40" s="5">
        <v>24959.7</v>
      </c>
      <c r="H40" s="25"/>
      <c r="I40" s="5">
        <v>26932.49</v>
      </c>
      <c r="J40" s="25"/>
      <c r="K40" s="5">
        <v>27309.200000000001</v>
      </c>
      <c r="L40" s="25"/>
      <c r="M40" s="5">
        <v>28567.57</v>
      </c>
      <c r="N40" s="33"/>
      <c r="O40" s="5">
        <v>28849.17</v>
      </c>
      <c r="P40" s="25"/>
      <c r="Q40" s="5">
        <v>28314.19</v>
      </c>
      <c r="R40" s="25"/>
      <c r="S40" s="5">
        <v>28661.87</v>
      </c>
      <c r="T40" s="25"/>
      <c r="U40" s="35">
        <v>24763.13</v>
      </c>
      <c r="V40" s="5"/>
      <c r="W40" s="280">
        <v>31021.17</v>
      </c>
      <c r="X40" s="7"/>
      <c r="Y40" s="104">
        <v>32017.4</v>
      </c>
      <c r="Z40" s="7"/>
      <c r="AA40" s="24">
        <v>35200</v>
      </c>
      <c r="AB40" s="7"/>
      <c r="AC40" s="24">
        <v>29062.34</v>
      </c>
      <c r="AE40" s="24">
        <v>37000</v>
      </c>
    </row>
    <row r="41" spans="1:31" x14ac:dyDescent="0.3">
      <c r="A41" s="25" t="s">
        <v>1619</v>
      </c>
      <c r="B41" s="25"/>
      <c r="C41" s="25" t="s">
        <v>1620</v>
      </c>
      <c r="D41" s="25"/>
      <c r="E41" s="5"/>
      <c r="F41" s="25"/>
      <c r="G41" s="5"/>
      <c r="H41" s="25"/>
      <c r="I41" s="5"/>
      <c r="J41" s="25"/>
      <c r="K41" s="5"/>
      <c r="L41" s="25"/>
      <c r="M41" s="5"/>
      <c r="N41" s="33"/>
      <c r="O41" s="5"/>
      <c r="P41" s="25"/>
      <c r="Q41" s="5"/>
      <c r="R41" s="25"/>
      <c r="S41" s="5"/>
      <c r="T41" s="25"/>
      <c r="U41" s="35"/>
      <c r="V41" s="5"/>
      <c r="W41" s="280"/>
      <c r="X41" s="7"/>
      <c r="Y41" s="104"/>
      <c r="Z41" s="7"/>
      <c r="AA41" s="24"/>
      <c r="AB41" s="7"/>
      <c r="AC41" s="24">
        <v>1500</v>
      </c>
      <c r="AE41" s="24">
        <v>0</v>
      </c>
    </row>
    <row r="42" spans="1:31" x14ac:dyDescent="0.3">
      <c r="A42" s="25" t="s">
        <v>729</v>
      </c>
      <c r="B42" s="25"/>
      <c r="C42" s="25" t="s">
        <v>730</v>
      </c>
      <c r="D42" s="25"/>
      <c r="E42" s="5">
        <v>1261.3499999999999</v>
      </c>
      <c r="F42" s="25"/>
      <c r="G42" s="5">
        <v>3317.53</v>
      </c>
      <c r="H42" s="25"/>
      <c r="I42" s="5">
        <v>1072.93</v>
      </c>
      <c r="J42" s="25"/>
      <c r="K42" s="5">
        <v>534.96</v>
      </c>
      <c r="L42" s="25"/>
      <c r="M42" s="5">
        <v>594.9</v>
      </c>
      <c r="N42" s="33"/>
      <c r="O42" s="5">
        <v>963.33</v>
      </c>
      <c r="P42" s="25"/>
      <c r="Q42" s="5">
        <v>1469.98</v>
      </c>
      <c r="R42" s="25"/>
      <c r="S42" s="5">
        <v>548.29999999999995</v>
      </c>
      <c r="T42" s="25"/>
      <c r="U42" s="35">
        <v>5558.65</v>
      </c>
      <c r="V42" s="5"/>
      <c r="W42" s="280">
        <v>1373.24</v>
      </c>
      <c r="X42" s="7"/>
      <c r="Y42" s="104">
        <v>740.21</v>
      </c>
      <c r="Z42" s="7"/>
      <c r="AA42" s="24">
        <v>1000</v>
      </c>
      <c r="AB42" s="7"/>
      <c r="AC42" s="24">
        <v>424.68</v>
      </c>
      <c r="AE42" s="24">
        <v>1000</v>
      </c>
    </row>
    <row r="43" spans="1:31" x14ac:dyDescent="0.3">
      <c r="A43" s="25" t="s">
        <v>731</v>
      </c>
      <c r="B43" s="25"/>
      <c r="C43" s="25" t="s">
        <v>732</v>
      </c>
      <c r="D43" s="25"/>
      <c r="E43" s="5">
        <v>489.36</v>
      </c>
      <c r="F43" s="25"/>
      <c r="G43" s="5">
        <v>136.83000000000001</v>
      </c>
      <c r="H43" s="25"/>
      <c r="I43" s="5">
        <v>79.900000000000006</v>
      </c>
      <c r="J43" s="25"/>
      <c r="K43" s="5">
        <v>0</v>
      </c>
      <c r="L43" s="25"/>
      <c r="M43" s="5">
        <v>0</v>
      </c>
      <c r="N43" s="33"/>
      <c r="O43" s="5">
        <v>0</v>
      </c>
      <c r="P43" s="25"/>
      <c r="Q43" s="5">
        <v>0</v>
      </c>
      <c r="R43" s="25"/>
      <c r="S43" s="5">
        <v>0</v>
      </c>
      <c r="T43" s="25"/>
      <c r="U43" s="35">
        <v>0</v>
      </c>
      <c r="V43" s="5"/>
      <c r="W43" s="280"/>
      <c r="X43" s="7"/>
      <c r="Y43" s="104"/>
      <c r="Z43" s="7"/>
      <c r="AA43" s="24"/>
      <c r="AB43" s="7"/>
      <c r="AC43" s="24"/>
      <c r="AE43" s="24"/>
    </row>
    <row r="44" spans="1:31" x14ac:dyDescent="0.3">
      <c r="A44" s="25" t="s">
        <v>733</v>
      </c>
      <c r="B44" s="25"/>
      <c r="C44" s="25" t="s">
        <v>734</v>
      </c>
      <c r="D44" s="25"/>
      <c r="E44" s="5">
        <v>281.11</v>
      </c>
      <c r="F44" s="25"/>
      <c r="G44" s="5">
        <v>716.5</v>
      </c>
      <c r="H44" s="25"/>
      <c r="I44" s="5">
        <v>339.82</v>
      </c>
      <c r="J44" s="25"/>
      <c r="K44" s="5">
        <v>133.01</v>
      </c>
      <c r="L44" s="25"/>
      <c r="M44" s="5">
        <v>174.27</v>
      </c>
      <c r="N44" s="33"/>
      <c r="O44" s="5">
        <v>287.99</v>
      </c>
      <c r="P44" s="25"/>
      <c r="Q44" s="5">
        <v>403.14</v>
      </c>
      <c r="R44" s="25"/>
      <c r="S44" s="5">
        <v>156.81</v>
      </c>
      <c r="T44" s="25"/>
      <c r="U44" s="35">
        <v>1534.31</v>
      </c>
      <c r="V44" s="5"/>
      <c r="W44" s="280">
        <v>391.93</v>
      </c>
      <c r="X44" s="7"/>
      <c r="Y44" s="104">
        <v>180.44</v>
      </c>
      <c r="Z44" s="7"/>
      <c r="AA44" s="24">
        <v>250</v>
      </c>
      <c r="AB44" s="7"/>
      <c r="AC44" s="24">
        <v>100.53</v>
      </c>
      <c r="AE44" s="24">
        <v>250</v>
      </c>
    </row>
    <row r="45" spans="1:31" x14ac:dyDescent="0.3">
      <c r="A45" s="25" t="s">
        <v>735</v>
      </c>
      <c r="B45" s="25"/>
      <c r="C45" s="25" t="s">
        <v>736</v>
      </c>
      <c r="D45" s="25"/>
      <c r="E45" s="5">
        <v>9809.58</v>
      </c>
      <c r="F45" s="25"/>
      <c r="G45" s="5">
        <v>5610.13</v>
      </c>
      <c r="H45" s="25"/>
      <c r="I45" s="5">
        <v>6087.96</v>
      </c>
      <c r="J45" s="25"/>
      <c r="K45" s="5">
        <v>6718.11</v>
      </c>
      <c r="L45" s="25"/>
      <c r="M45" s="5">
        <v>7269.2</v>
      </c>
      <c r="N45" s="33"/>
      <c r="O45" s="5">
        <v>7740.67</v>
      </c>
      <c r="P45" s="25"/>
      <c r="Q45" s="5">
        <v>7491.1</v>
      </c>
      <c r="R45" s="25"/>
      <c r="S45" s="5">
        <v>7379.86</v>
      </c>
      <c r="T45" s="25"/>
      <c r="U45" s="35">
        <v>5945.21</v>
      </c>
      <c r="V45" s="5"/>
      <c r="W45" s="280">
        <v>7421.73</v>
      </c>
      <c r="X45" s="7"/>
      <c r="Y45" s="104">
        <v>7908.24</v>
      </c>
      <c r="Z45" s="7"/>
      <c r="AA45" s="24">
        <v>6500</v>
      </c>
      <c r="AB45" s="7"/>
      <c r="AC45" s="24">
        <v>7679.32</v>
      </c>
      <c r="AE45" s="24">
        <v>9000</v>
      </c>
    </row>
    <row r="46" spans="1:31" x14ac:dyDescent="0.3">
      <c r="A46" s="25" t="s">
        <v>1621</v>
      </c>
      <c r="B46" s="25"/>
      <c r="C46" s="25" t="s">
        <v>1622</v>
      </c>
      <c r="D46" s="25"/>
      <c r="E46" s="5"/>
      <c r="F46" s="25"/>
      <c r="G46" s="5"/>
      <c r="H46" s="25"/>
      <c r="I46" s="5"/>
      <c r="J46" s="25"/>
      <c r="K46" s="5"/>
      <c r="L46" s="25"/>
      <c r="M46" s="5"/>
      <c r="N46" s="33"/>
      <c r="O46" s="5"/>
      <c r="P46" s="25"/>
      <c r="Q46" s="5"/>
      <c r="R46" s="25"/>
      <c r="S46" s="5"/>
      <c r="T46" s="25"/>
      <c r="U46" s="35"/>
      <c r="V46" s="5"/>
      <c r="W46" s="280"/>
      <c r="X46" s="7"/>
      <c r="Y46" s="104"/>
      <c r="Z46" s="7"/>
      <c r="AA46" s="24"/>
      <c r="AB46" s="7"/>
      <c r="AC46" s="24">
        <v>368.91</v>
      </c>
      <c r="AE46" s="24">
        <v>0</v>
      </c>
    </row>
    <row r="47" spans="1:31" x14ac:dyDescent="0.3">
      <c r="A47" s="25" t="s">
        <v>1432</v>
      </c>
      <c r="B47" s="25"/>
      <c r="C47" s="25" t="s">
        <v>1194</v>
      </c>
      <c r="D47" s="25"/>
      <c r="E47" s="5"/>
      <c r="F47" s="25"/>
      <c r="G47" s="5"/>
      <c r="H47" s="25"/>
      <c r="I47" s="5"/>
      <c r="J47" s="25"/>
      <c r="K47" s="5"/>
      <c r="L47" s="25"/>
      <c r="M47" s="5"/>
      <c r="N47" s="33"/>
      <c r="O47" s="5"/>
      <c r="P47" s="25"/>
      <c r="Q47" s="5"/>
      <c r="R47" s="25"/>
      <c r="S47" s="5"/>
      <c r="T47" s="25"/>
      <c r="U47" s="35"/>
      <c r="V47" s="5"/>
      <c r="W47" s="280">
        <v>691.2</v>
      </c>
      <c r="X47" s="7"/>
      <c r="Y47" s="104">
        <v>6187.2</v>
      </c>
      <c r="Z47" s="7"/>
      <c r="AA47" s="24">
        <v>6500</v>
      </c>
      <c r="AB47" s="7"/>
      <c r="AC47" s="24">
        <v>28</v>
      </c>
      <c r="AE47" s="24">
        <v>6500</v>
      </c>
    </row>
    <row r="48" spans="1:31" x14ac:dyDescent="0.3">
      <c r="A48" s="25" t="s">
        <v>737</v>
      </c>
      <c r="B48" s="25"/>
      <c r="C48" s="25" t="s">
        <v>738</v>
      </c>
      <c r="D48" s="25"/>
      <c r="E48" s="5">
        <v>3335.28</v>
      </c>
      <c r="F48" s="25"/>
      <c r="G48" s="5">
        <v>340.17</v>
      </c>
      <c r="H48" s="25"/>
      <c r="I48" s="5">
        <v>0</v>
      </c>
      <c r="J48" s="25"/>
      <c r="K48" s="5">
        <v>0</v>
      </c>
      <c r="L48" s="25"/>
      <c r="M48" s="5">
        <v>0</v>
      </c>
      <c r="N48" s="33"/>
      <c r="O48" s="5">
        <v>1066</v>
      </c>
      <c r="P48" s="25"/>
      <c r="Q48" s="5">
        <v>0</v>
      </c>
      <c r="R48" s="25"/>
      <c r="S48" s="5">
        <v>0</v>
      </c>
      <c r="T48" s="25"/>
      <c r="U48" s="35">
        <v>0</v>
      </c>
      <c r="V48" s="5"/>
      <c r="W48" s="280"/>
      <c r="X48" s="7"/>
      <c r="Y48" s="104"/>
      <c r="Z48" s="7"/>
      <c r="AA48" s="24"/>
      <c r="AB48" s="7"/>
      <c r="AC48" s="24"/>
      <c r="AE48" s="24"/>
    </row>
    <row r="49" spans="1:31" x14ac:dyDescent="0.3">
      <c r="A49" s="25" t="s">
        <v>739</v>
      </c>
      <c r="B49" s="25"/>
      <c r="C49" s="25" t="s">
        <v>740</v>
      </c>
      <c r="D49" s="25"/>
      <c r="E49" s="5">
        <v>0</v>
      </c>
      <c r="F49" s="25"/>
      <c r="G49" s="5">
        <v>0</v>
      </c>
      <c r="H49" s="25"/>
      <c r="I49" s="5">
        <v>442.36</v>
      </c>
      <c r="J49" s="25"/>
      <c r="K49" s="5">
        <v>32.43</v>
      </c>
      <c r="L49" s="25"/>
      <c r="M49" s="5">
        <v>0</v>
      </c>
      <c r="N49" s="33"/>
      <c r="O49" s="5">
        <v>889.43</v>
      </c>
      <c r="P49" s="25"/>
      <c r="Q49" s="5">
        <v>110.07</v>
      </c>
      <c r="R49" s="25"/>
      <c r="S49" s="5">
        <v>0</v>
      </c>
      <c r="T49" s="25"/>
      <c r="U49" s="35">
        <v>0</v>
      </c>
      <c r="V49" s="5"/>
      <c r="W49" s="280">
        <v>0</v>
      </c>
      <c r="X49" s="7"/>
      <c r="Y49" s="104"/>
      <c r="Z49" s="7"/>
      <c r="AA49" s="24"/>
      <c r="AB49" s="7"/>
      <c r="AC49" s="24"/>
      <c r="AE49" s="24"/>
    </row>
    <row r="50" spans="1:31" x14ac:dyDescent="0.3">
      <c r="A50" s="25" t="s">
        <v>741</v>
      </c>
      <c r="B50" s="25"/>
      <c r="C50" s="25" t="s">
        <v>742</v>
      </c>
      <c r="D50" s="25"/>
      <c r="E50" s="5">
        <v>181.7</v>
      </c>
      <c r="F50" s="25"/>
      <c r="G50" s="5">
        <v>32.94</v>
      </c>
      <c r="H50" s="25"/>
      <c r="I50" s="5">
        <v>0</v>
      </c>
      <c r="J50" s="25"/>
      <c r="K50" s="5">
        <v>0</v>
      </c>
      <c r="L50" s="25"/>
      <c r="M50" s="5">
        <v>0</v>
      </c>
      <c r="N50" s="33"/>
      <c r="O50" s="5">
        <v>0</v>
      </c>
      <c r="P50" s="25"/>
      <c r="Q50" s="5">
        <v>0</v>
      </c>
      <c r="R50" s="25"/>
      <c r="S50" s="5">
        <v>96.02</v>
      </c>
      <c r="T50" s="25"/>
      <c r="U50" s="35">
        <v>0</v>
      </c>
      <c r="V50" s="5"/>
      <c r="W50" s="280"/>
      <c r="X50" s="7"/>
      <c r="Y50" s="104"/>
      <c r="Z50" s="7"/>
      <c r="AA50" s="24"/>
      <c r="AB50" s="7"/>
      <c r="AC50" s="24"/>
      <c r="AE50" s="24"/>
    </row>
    <row r="51" spans="1:31" x14ac:dyDescent="0.3">
      <c r="A51" s="25" t="s">
        <v>743</v>
      </c>
      <c r="B51" s="25"/>
      <c r="C51" s="25" t="s">
        <v>744</v>
      </c>
      <c r="D51" s="25"/>
      <c r="E51" s="5">
        <v>7457.03</v>
      </c>
      <c r="F51" s="25"/>
      <c r="G51" s="5">
        <v>7653.83</v>
      </c>
      <c r="H51" s="25"/>
      <c r="I51" s="5">
        <v>7245.2</v>
      </c>
      <c r="J51" s="25"/>
      <c r="K51" s="5">
        <v>5451.29</v>
      </c>
      <c r="L51" s="25"/>
      <c r="M51" s="5">
        <v>5220.29</v>
      </c>
      <c r="N51" s="33"/>
      <c r="O51" s="5">
        <v>3079.29</v>
      </c>
      <c r="P51" s="25"/>
      <c r="Q51" s="5">
        <v>3920.71</v>
      </c>
      <c r="R51" s="25"/>
      <c r="S51" s="5">
        <v>4112.71</v>
      </c>
      <c r="T51" s="25"/>
      <c r="U51" s="35">
        <v>4082.65</v>
      </c>
      <c r="V51" s="5"/>
      <c r="W51" s="280">
        <v>4826.04</v>
      </c>
      <c r="X51" s="7"/>
      <c r="Y51" s="104">
        <v>13982.68</v>
      </c>
      <c r="Z51" s="7"/>
      <c r="AA51" s="24">
        <v>7500</v>
      </c>
      <c r="AB51" s="7"/>
      <c r="AC51" s="24">
        <v>9185.69</v>
      </c>
      <c r="AE51" s="24">
        <v>12500</v>
      </c>
    </row>
    <row r="52" spans="1:31" x14ac:dyDescent="0.3">
      <c r="A52" s="25" t="s">
        <v>745</v>
      </c>
      <c r="B52" s="25"/>
      <c r="C52" s="25" t="s">
        <v>746</v>
      </c>
      <c r="D52" s="25"/>
      <c r="E52" s="5">
        <v>47061.68</v>
      </c>
      <c r="F52" s="25"/>
      <c r="G52" s="5">
        <v>43017.88</v>
      </c>
      <c r="H52" s="25"/>
      <c r="I52" s="5">
        <v>47448.73</v>
      </c>
      <c r="J52" s="25"/>
      <c r="K52" s="5">
        <v>51591.4</v>
      </c>
      <c r="L52" s="25"/>
      <c r="M52" s="5">
        <v>52304.29</v>
      </c>
      <c r="N52" s="33"/>
      <c r="O52" s="5">
        <v>54871.48</v>
      </c>
      <c r="P52" s="25"/>
      <c r="Q52" s="5">
        <v>49982</v>
      </c>
      <c r="R52" s="25"/>
      <c r="S52" s="5">
        <v>52715.95</v>
      </c>
      <c r="T52" s="25"/>
      <c r="U52" s="35">
        <v>49291.14</v>
      </c>
      <c r="V52" s="5"/>
      <c r="W52" s="280">
        <v>53278.43</v>
      </c>
      <c r="X52" s="7"/>
      <c r="Y52" s="104">
        <v>69078.8</v>
      </c>
      <c r="Z52" s="7"/>
      <c r="AA52" s="24">
        <v>60000</v>
      </c>
      <c r="AB52" s="7"/>
      <c r="AC52" s="24">
        <v>68903.13</v>
      </c>
      <c r="AE52" s="24">
        <v>75000</v>
      </c>
    </row>
    <row r="53" spans="1:31" x14ac:dyDescent="0.3">
      <c r="A53" s="25" t="s">
        <v>747</v>
      </c>
      <c r="B53" s="25"/>
      <c r="C53" s="25" t="s">
        <v>748</v>
      </c>
      <c r="D53" s="25"/>
      <c r="E53" s="5">
        <v>6910.22</v>
      </c>
      <c r="F53" s="25"/>
      <c r="G53" s="5">
        <v>5277.36</v>
      </c>
      <c r="H53" s="25"/>
      <c r="I53" s="5">
        <v>6922.71</v>
      </c>
      <c r="J53" s="25"/>
      <c r="K53" s="5">
        <v>6744.54</v>
      </c>
      <c r="L53" s="25"/>
      <c r="M53" s="5">
        <v>4564.38</v>
      </c>
      <c r="N53" s="33"/>
      <c r="O53" s="5">
        <v>5209.08</v>
      </c>
      <c r="P53" s="25"/>
      <c r="Q53" s="5">
        <v>5217.17</v>
      </c>
      <c r="R53" s="25"/>
      <c r="S53" s="5">
        <v>6072.85</v>
      </c>
      <c r="T53" s="25"/>
      <c r="U53" s="35">
        <v>6159.93</v>
      </c>
      <c r="V53" s="5"/>
      <c r="W53" s="280">
        <v>5201.6000000000004</v>
      </c>
      <c r="X53" s="7"/>
      <c r="Y53" s="104">
        <v>5157.03</v>
      </c>
      <c r="Z53" s="7"/>
      <c r="AA53" s="24">
        <v>5000</v>
      </c>
      <c r="AB53" s="7"/>
      <c r="AC53" s="24">
        <v>5466.16</v>
      </c>
      <c r="AE53" s="24">
        <v>6500</v>
      </c>
    </row>
    <row r="54" spans="1:31" x14ac:dyDescent="0.3">
      <c r="A54" s="25" t="s">
        <v>749</v>
      </c>
      <c r="B54" s="25"/>
      <c r="C54" s="25" t="s">
        <v>750</v>
      </c>
      <c r="D54" s="25"/>
      <c r="E54" s="5">
        <v>476.26</v>
      </c>
      <c r="F54" s="25"/>
      <c r="G54" s="5">
        <v>622.30999999999995</v>
      </c>
      <c r="H54" s="25"/>
      <c r="I54" s="5">
        <v>452.4</v>
      </c>
      <c r="J54" s="25"/>
      <c r="K54" s="5">
        <v>187.45</v>
      </c>
      <c r="L54" s="25"/>
      <c r="M54" s="5">
        <v>158.4</v>
      </c>
      <c r="N54" s="33"/>
      <c r="O54" s="5">
        <v>88.79</v>
      </c>
      <c r="P54" s="25"/>
      <c r="Q54" s="35">
        <v>629.5</v>
      </c>
      <c r="R54" s="25"/>
      <c r="S54" s="5">
        <v>340.33</v>
      </c>
      <c r="T54" s="25"/>
      <c r="U54" s="35">
        <v>110.32</v>
      </c>
      <c r="V54" s="5"/>
      <c r="W54" s="280">
        <v>491.55</v>
      </c>
      <c r="X54" s="7"/>
      <c r="Y54" s="104">
        <v>852.26</v>
      </c>
      <c r="Z54" s="7"/>
      <c r="AA54" s="24">
        <v>100</v>
      </c>
      <c r="AB54" s="7"/>
      <c r="AC54" s="24">
        <v>750.39</v>
      </c>
      <c r="AE54" s="24">
        <v>850</v>
      </c>
    </row>
    <row r="55" spans="1:31" x14ac:dyDescent="0.3">
      <c r="A55" s="25" t="s">
        <v>751</v>
      </c>
      <c r="B55" s="25"/>
      <c r="C55" s="25" t="s">
        <v>752</v>
      </c>
      <c r="D55" s="25"/>
      <c r="E55" s="5">
        <v>1718.2</v>
      </c>
      <c r="F55" s="25"/>
      <c r="G55" s="5">
        <v>3687.11</v>
      </c>
      <c r="H55" s="25"/>
      <c r="I55" s="5">
        <v>2961.9</v>
      </c>
      <c r="J55" s="25"/>
      <c r="K55" s="5">
        <v>4392.9399999999996</v>
      </c>
      <c r="L55" s="25"/>
      <c r="M55" s="5">
        <v>3129.62</v>
      </c>
      <c r="N55" s="33"/>
      <c r="O55" s="5">
        <v>5212.54</v>
      </c>
      <c r="P55" s="25"/>
      <c r="Q55" s="5">
        <v>2884.97</v>
      </c>
      <c r="R55" s="25"/>
      <c r="S55" s="5">
        <v>2040.66</v>
      </c>
      <c r="T55" s="25"/>
      <c r="U55" s="35">
        <v>3111.3</v>
      </c>
      <c r="V55" s="5"/>
      <c r="W55" s="280">
        <v>595.54999999999995</v>
      </c>
      <c r="X55" s="7"/>
      <c r="Y55" s="104">
        <v>6038.41</v>
      </c>
      <c r="Z55" s="7"/>
      <c r="AA55" s="24">
        <v>750</v>
      </c>
      <c r="AB55" s="7"/>
      <c r="AC55" s="24"/>
      <c r="AE55" s="24"/>
    </row>
    <row r="56" spans="1:31" x14ac:dyDescent="0.3">
      <c r="A56" s="25" t="s">
        <v>753</v>
      </c>
      <c r="B56" s="25"/>
      <c r="C56" s="25" t="s">
        <v>754</v>
      </c>
      <c r="D56" s="25"/>
      <c r="E56" s="5">
        <v>0</v>
      </c>
      <c r="F56" s="25"/>
      <c r="G56" s="5">
        <v>0</v>
      </c>
      <c r="H56" s="25"/>
      <c r="I56" s="5">
        <v>8736.39</v>
      </c>
      <c r="J56" s="25"/>
      <c r="K56" s="5">
        <v>0</v>
      </c>
      <c r="L56" s="25"/>
      <c r="M56" s="5">
        <v>0</v>
      </c>
      <c r="N56" s="33"/>
      <c r="O56" s="5">
        <v>0</v>
      </c>
      <c r="P56" s="25"/>
      <c r="Q56" s="5">
        <v>0</v>
      </c>
      <c r="R56" s="25"/>
      <c r="S56" s="5">
        <v>0</v>
      </c>
      <c r="T56" s="25"/>
      <c r="U56" s="35">
        <v>0</v>
      </c>
      <c r="V56" s="5"/>
      <c r="W56" s="280"/>
      <c r="X56" s="7"/>
      <c r="Y56" s="104"/>
      <c r="Z56" s="7"/>
      <c r="AA56" s="24"/>
      <c r="AB56" s="7"/>
      <c r="AC56" s="24"/>
      <c r="AE56" s="24"/>
    </row>
    <row r="57" spans="1:31" x14ac:dyDescent="0.3">
      <c r="A57" s="25" t="s">
        <v>755</v>
      </c>
      <c r="B57" s="25"/>
      <c r="C57" s="25" t="s">
        <v>756</v>
      </c>
      <c r="D57" s="25"/>
      <c r="E57" s="5">
        <v>1124</v>
      </c>
      <c r="F57" s="25"/>
      <c r="G57" s="5">
        <v>0</v>
      </c>
      <c r="H57" s="25"/>
      <c r="I57" s="5">
        <v>1124</v>
      </c>
      <c r="J57" s="25"/>
      <c r="K57" s="5">
        <v>4300</v>
      </c>
      <c r="L57" s="25"/>
      <c r="M57" s="5">
        <v>1025</v>
      </c>
      <c r="N57" s="33"/>
      <c r="O57" s="5">
        <v>775</v>
      </c>
      <c r="P57" s="25"/>
      <c r="Q57" s="5">
        <v>1113.97</v>
      </c>
      <c r="R57" s="25"/>
      <c r="S57" s="5">
        <v>1190.98</v>
      </c>
      <c r="T57" s="25"/>
      <c r="U57" s="35">
        <v>1228.1500000000001</v>
      </c>
      <c r="V57" s="5"/>
      <c r="W57" s="280">
        <v>0</v>
      </c>
      <c r="X57" s="7"/>
      <c r="Y57" s="104"/>
      <c r="Z57" s="7"/>
      <c r="AA57" s="24"/>
      <c r="AB57" s="7"/>
      <c r="AC57" s="24"/>
      <c r="AE57" s="24"/>
    </row>
    <row r="58" spans="1:31" x14ac:dyDescent="0.3">
      <c r="A58" s="25" t="s">
        <v>757</v>
      </c>
      <c r="B58" s="25"/>
      <c r="C58" s="25" t="s">
        <v>758</v>
      </c>
      <c r="D58" s="25"/>
      <c r="E58" s="5"/>
      <c r="F58" s="25"/>
      <c r="G58" s="5"/>
      <c r="H58" s="25"/>
      <c r="I58" s="5"/>
      <c r="J58" s="25"/>
      <c r="K58" s="5"/>
      <c r="L58" s="25"/>
      <c r="M58" s="5"/>
      <c r="N58" s="33"/>
      <c r="O58" s="5"/>
      <c r="P58" s="25"/>
      <c r="Q58" s="5">
        <v>115</v>
      </c>
      <c r="R58" s="25"/>
      <c r="S58" s="5">
        <v>144.46</v>
      </c>
      <c r="T58" s="25"/>
      <c r="U58" s="35">
        <v>37</v>
      </c>
      <c r="V58" s="5"/>
      <c r="W58" s="280"/>
      <c r="X58" s="7"/>
      <c r="Y58" s="104"/>
      <c r="Z58" s="7"/>
      <c r="AA58" s="24">
        <v>0</v>
      </c>
      <c r="AB58" s="7"/>
      <c r="AC58" s="24">
        <v>0</v>
      </c>
      <c r="AE58" s="24"/>
    </row>
    <row r="59" spans="1:31" x14ac:dyDescent="0.3">
      <c r="A59" s="25" t="s">
        <v>759</v>
      </c>
      <c r="B59" s="25"/>
      <c r="C59" s="25" t="s">
        <v>760</v>
      </c>
      <c r="D59" s="25"/>
      <c r="E59" s="5">
        <v>489.7</v>
      </c>
      <c r="F59" s="25"/>
      <c r="G59" s="5">
        <v>990.53</v>
      </c>
      <c r="H59" s="25"/>
      <c r="I59" s="5">
        <v>1749.43</v>
      </c>
      <c r="J59" s="25"/>
      <c r="K59" s="6">
        <v>119.8</v>
      </c>
      <c r="L59" s="25"/>
      <c r="M59" s="5">
        <v>0</v>
      </c>
      <c r="N59" s="33"/>
      <c r="O59" s="5">
        <v>0</v>
      </c>
      <c r="P59" s="25"/>
      <c r="Q59" s="5">
        <v>0</v>
      </c>
      <c r="R59" s="25"/>
      <c r="S59" s="5">
        <v>0</v>
      </c>
      <c r="T59" s="25"/>
      <c r="U59" s="35">
        <v>0</v>
      </c>
      <c r="V59" s="5"/>
      <c r="W59" s="280"/>
      <c r="X59" s="7"/>
      <c r="Y59" s="104"/>
      <c r="Z59" s="7"/>
      <c r="AA59" s="24"/>
      <c r="AB59" s="7"/>
      <c r="AC59" s="24"/>
      <c r="AE59" s="24"/>
    </row>
    <row r="60" spans="1:31" x14ac:dyDescent="0.3">
      <c r="A60" s="25" t="s">
        <v>1418</v>
      </c>
      <c r="B60" s="25"/>
      <c r="C60" s="25" t="s">
        <v>1419</v>
      </c>
      <c r="D60" s="25"/>
      <c r="E60" s="5"/>
      <c r="F60" s="25"/>
      <c r="G60" s="5"/>
      <c r="H60" s="25"/>
      <c r="I60" s="5"/>
      <c r="J60" s="25"/>
      <c r="K60" s="6"/>
      <c r="L60" s="25"/>
      <c r="M60" s="5"/>
      <c r="N60" s="33"/>
      <c r="O60" s="5"/>
      <c r="P60" s="25"/>
      <c r="Q60" s="5"/>
      <c r="R60" s="25"/>
      <c r="S60" s="5"/>
      <c r="T60" s="25"/>
      <c r="U60" s="35"/>
      <c r="V60" s="5"/>
      <c r="W60" s="280">
        <v>2840.69</v>
      </c>
      <c r="X60" s="7"/>
      <c r="Y60" s="104"/>
      <c r="Z60" s="7"/>
      <c r="AA60" s="24"/>
      <c r="AB60" s="7"/>
      <c r="AC60" s="24"/>
      <c r="AE60" s="24"/>
    </row>
    <row r="61" spans="1:31" x14ac:dyDescent="0.3">
      <c r="A61" s="11"/>
      <c r="B61" s="25"/>
      <c r="C61" s="11" t="s">
        <v>1472</v>
      </c>
      <c r="D61" s="25"/>
      <c r="E61" s="5"/>
      <c r="F61" s="25"/>
      <c r="G61" s="5"/>
      <c r="H61" s="25"/>
      <c r="I61" s="5"/>
      <c r="J61" s="25"/>
      <c r="K61" s="5">
        <v>23726</v>
      </c>
      <c r="L61" s="25"/>
      <c r="M61" s="5"/>
      <c r="N61" s="33"/>
      <c r="O61" s="5"/>
      <c r="P61" s="25"/>
      <c r="Q61" s="34"/>
      <c r="R61" s="25"/>
      <c r="S61" s="5"/>
      <c r="T61" s="25"/>
      <c r="U61" s="35"/>
      <c r="V61" s="5"/>
      <c r="W61" s="280"/>
      <c r="X61" s="7"/>
      <c r="Y61" s="104"/>
      <c r="Z61" s="7"/>
      <c r="AA61" s="24"/>
      <c r="AB61" s="7"/>
      <c r="AC61" s="24">
        <v>10000</v>
      </c>
      <c r="AE61" s="24"/>
    </row>
    <row r="62" spans="1:31" x14ac:dyDescent="0.3">
      <c r="A62" s="11"/>
      <c r="B62" s="25"/>
      <c r="C62" s="11"/>
      <c r="D62" s="25"/>
      <c r="E62" s="5"/>
      <c r="F62" s="25"/>
      <c r="G62" s="5"/>
      <c r="H62" s="25"/>
      <c r="I62" s="5"/>
      <c r="J62" s="25"/>
      <c r="K62" s="5"/>
      <c r="L62" s="25"/>
      <c r="M62" s="5"/>
      <c r="N62" s="33"/>
      <c r="O62" s="5"/>
      <c r="P62" s="25"/>
      <c r="Q62" s="34"/>
      <c r="R62" s="25"/>
      <c r="S62" s="34">
        <v>11500</v>
      </c>
      <c r="T62" s="25"/>
      <c r="U62" s="35"/>
      <c r="V62" s="5"/>
      <c r="W62" s="280"/>
      <c r="X62" s="7"/>
      <c r="Y62" s="104"/>
      <c r="Z62" s="7"/>
      <c r="AA62" s="24"/>
      <c r="AB62" s="7"/>
      <c r="AC62" s="24"/>
      <c r="AE62" s="24"/>
    </row>
    <row r="63" spans="1:31" x14ac:dyDescent="0.3">
      <c r="A63" s="25"/>
      <c r="B63" s="25"/>
      <c r="C63" s="25" t="s">
        <v>761</v>
      </c>
      <c r="D63" s="25"/>
      <c r="E63" s="5">
        <f>SUM(E40:E61)</f>
        <v>106162.91999999998</v>
      </c>
      <c r="F63" s="25"/>
      <c r="G63" s="5">
        <f>SUM(G40:G61)</f>
        <v>96362.82</v>
      </c>
      <c r="H63" s="25"/>
      <c r="I63" s="5">
        <f>SUM(I40:I61)</f>
        <v>111596.22</v>
      </c>
      <c r="J63" s="25"/>
      <c r="K63" s="36">
        <f>SUM(K40:K61)</f>
        <v>131241.13</v>
      </c>
      <c r="L63" s="25"/>
      <c r="M63" s="5">
        <f>SUM(M40:M61)</f>
        <v>103007.92</v>
      </c>
      <c r="N63" s="33"/>
      <c r="O63" s="5">
        <f>SUM(O40:O61)</f>
        <v>109032.77</v>
      </c>
      <c r="P63" s="25"/>
      <c r="Q63" s="34">
        <f>SUM(Q40:Q61)</f>
        <v>101651.8</v>
      </c>
      <c r="R63" s="11"/>
      <c r="S63" s="34">
        <f>SUM(S40:S62)</f>
        <v>114960.8</v>
      </c>
      <c r="T63" s="11"/>
      <c r="U63" s="291">
        <f>SUM(U40:U61)</f>
        <v>101821.79</v>
      </c>
      <c r="V63" s="34"/>
      <c r="W63" s="86">
        <f>SUM(W40:W60)</f>
        <v>108133.13</v>
      </c>
      <c r="X63" s="11"/>
      <c r="Y63" s="108">
        <f>SUM(Y40:Y61)</f>
        <v>142142.67000000001</v>
      </c>
      <c r="Z63" s="7"/>
      <c r="AA63" s="86">
        <f>SUM(AA40:AA60)</f>
        <v>122800</v>
      </c>
      <c r="AB63" s="7"/>
      <c r="AC63" s="86">
        <f>SUM(AC40:AC61)</f>
        <v>133469.15000000002</v>
      </c>
      <c r="AE63" s="86">
        <f>SUM(AE40:AE60)</f>
        <v>148600</v>
      </c>
    </row>
    <row r="64" spans="1:31" x14ac:dyDescent="0.3">
      <c r="A64" s="11"/>
      <c r="B64" s="11"/>
      <c r="C64" s="11" t="s">
        <v>399</v>
      </c>
      <c r="D64" s="11"/>
      <c r="E64" s="37">
        <f>E38-E63</f>
        <v>516.43000000000757</v>
      </c>
      <c r="F64" s="11"/>
      <c r="G64" s="37">
        <f>G38-G63</f>
        <v>27022.270000000004</v>
      </c>
      <c r="H64" s="11"/>
      <c r="I64" s="37">
        <f>I38-I63</f>
        <v>8351.7400000000052</v>
      </c>
      <c r="J64" s="11"/>
      <c r="K64" s="37">
        <f>K38-K63</f>
        <v>4948.929999999993</v>
      </c>
      <c r="L64" s="11"/>
      <c r="M64" s="37">
        <f>M38-M63</f>
        <v>6980.7899999999936</v>
      </c>
      <c r="N64" s="38"/>
      <c r="O64" s="37">
        <f>O38-O63</f>
        <v>6720.7799999999843</v>
      </c>
      <c r="P64" s="11"/>
      <c r="Q64" s="37">
        <f>Q38-Q63</f>
        <v>5814.3600000000006</v>
      </c>
      <c r="R64" s="11"/>
      <c r="S64" s="37">
        <f>S38-S63</f>
        <v>4467.2600000000093</v>
      </c>
      <c r="T64" s="11"/>
      <c r="U64" s="292">
        <f>U38-U63</f>
        <v>12882.600000000006</v>
      </c>
      <c r="V64" s="37"/>
      <c r="W64" s="86">
        <f>SUM(W38-W63)</f>
        <v>2673.4100000000035</v>
      </c>
      <c r="X64" s="7"/>
      <c r="Y64" s="108">
        <f>SUM(Y38-Y63)</f>
        <v>2588.9899999999907</v>
      </c>
      <c r="Z64" s="7"/>
      <c r="AA64" s="86">
        <f>AA38-AA63</f>
        <v>26388.989999999991</v>
      </c>
      <c r="AB64" s="7"/>
      <c r="AC64" s="86">
        <f>AC38-AC63</f>
        <v>49614.829999999958</v>
      </c>
      <c r="AE64" s="24">
        <f>SUM(AE38-AE63)</f>
        <v>1314.8299999999581</v>
      </c>
    </row>
    <row r="65" spans="1:31" x14ac:dyDescent="0.3">
      <c r="A65" s="25"/>
      <c r="B65" s="25"/>
      <c r="C65" s="25"/>
      <c r="D65" s="25"/>
      <c r="E65" s="25"/>
      <c r="F65" s="25"/>
      <c r="G65" s="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80"/>
      <c r="V65" s="25"/>
      <c r="W65" s="280"/>
      <c r="X65" s="7"/>
      <c r="Y65" s="104"/>
      <c r="Z65" s="7"/>
      <c r="AA65" s="7"/>
      <c r="AB65" s="7"/>
      <c r="AC65" s="7"/>
      <c r="AE65" s="7"/>
    </row>
    <row r="66" spans="1:3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24"/>
      <c r="V66" s="7"/>
      <c r="W66" s="24"/>
      <c r="X66" s="7"/>
      <c r="Y66" s="104"/>
      <c r="Z66" s="7"/>
      <c r="AA66" s="7"/>
      <c r="AB66" s="7"/>
      <c r="AC66" s="7"/>
      <c r="AE66" s="7"/>
    </row>
    <row r="67" spans="1:3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24"/>
      <c r="V67" s="7"/>
      <c r="W67" s="24"/>
      <c r="X67" s="7"/>
      <c r="Y67" s="104"/>
      <c r="Z67" s="7"/>
      <c r="AA67" s="7"/>
      <c r="AB67" s="7"/>
      <c r="AC67" s="7"/>
      <c r="AE67" s="7"/>
    </row>
    <row r="68" spans="1:31" x14ac:dyDescent="0.3">
      <c r="AE68" s="7"/>
    </row>
  </sheetData>
  <pageMargins left="0" right="0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34"/>
  <sheetViews>
    <sheetView workbookViewId="0">
      <selection activeCell="AE3" sqref="AE3"/>
    </sheetView>
  </sheetViews>
  <sheetFormatPr defaultRowHeight="14.4" x14ac:dyDescent="0.3"/>
  <cols>
    <col min="1" max="1" width="27" bestFit="1" customWidth="1"/>
    <col min="2" max="2" width="0.88671875" customWidth="1"/>
    <col min="3" max="3" width="20.33203125" customWidth="1"/>
    <col min="4" max="4" width="0" hidden="1" customWidth="1"/>
    <col min="5" max="5" width="11.5546875" hidden="1" customWidth="1"/>
    <col min="6" max="6" width="0" hidden="1" customWidth="1"/>
    <col min="7" max="7" width="11.5546875" hidden="1" customWidth="1"/>
    <col min="8" max="8" width="1.6640625" hidden="1" customWidth="1"/>
    <col min="9" max="9" width="11.5546875" hidden="1" customWidth="1"/>
    <col min="10" max="10" width="1.6640625" hidden="1" customWidth="1"/>
    <col min="11" max="11" width="11.5546875" hidden="1" customWidth="1"/>
    <col min="12" max="12" width="1.6640625" hidden="1" customWidth="1"/>
    <col min="13" max="13" width="12.5546875" hidden="1" customWidth="1"/>
    <col min="14" max="14" width="1.6640625" hidden="1" customWidth="1"/>
    <col min="15" max="15" width="12.5546875" hidden="1" customWidth="1"/>
    <col min="16" max="16" width="1.6640625" hidden="1" customWidth="1"/>
    <col min="17" max="17" width="0.109375" hidden="1" customWidth="1"/>
    <col min="18" max="18" width="1.6640625" hidden="1" customWidth="1"/>
    <col min="19" max="19" width="12.33203125" bestFit="1" customWidth="1"/>
    <col min="20" max="20" width="0.6640625" customWidth="1"/>
    <col min="21" max="21" width="12.5546875" bestFit="1" customWidth="1"/>
    <col min="22" max="22" width="0.6640625" customWidth="1"/>
    <col min="23" max="23" width="11.21875" customWidth="1"/>
    <col min="24" max="24" width="0.6640625" customWidth="1"/>
    <col min="25" max="25" width="11.88671875" customWidth="1"/>
    <col min="26" max="26" width="0.6640625" customWidth="1"/>
    <col min="27" max="27" width="12" customWidth="1"/>
    <col min="28" max="28" width="0.21875" customWidth="1"/>
    <col min="29" max="29" width="11.88671875" customWidth="1"/>
    <col min="30" max="30" width="0.33203125" customWidth="1"/>
    <col min="31" max="31" width="11.77734375" customWidth="1"/>
  </cols>
  <sheetData>
    <row r="1" spans="1:31" x14ac:dyDescent="0.3">
      <c r="A1" s="11" t="s">
        <v>401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101"/>
      <c r="Z1" s="7"/>
      <c r="AA1" s="7"/>
      <c r="AB1" s="7"/>
      <c r="AC1" s="7"/>
      <c r="AE1" s="7"/>
    </row>
    <row r="2" spans="1:31" x14ac:dyDescent="0.3">
      <c r="A2" s="12" t="s">
        <v>1588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101"/>
      <c r="Z2" s="7"/>
      <c r="AA2" s="7"/>
      <c r="AB2" s="7"/>
      <c r="AC2" s="7"/>
      <c r="AE2" s="7"/>
    </row>
    <row r="3" spans="1:31" x14ac:dyDescent="0.3">
      <c r="A3" s="11" t="s">
        <v>787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101"/>
      <c r="Z3" s="7"/>
      <c r="AA3" s="7"/>
      <c r="AB3" s="7"/>
      <c r="AC3" s="7"/>
      <c r="AE3" s="7"/>
    </row>
    <row r="4" spans="1:3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101"/>
      <c r="Z4" s="7"/>
      <c r="AA4" s="7"/>
      <c r="AB4" s="7"/>
      <c r="AC4" s="7"/>
      <c r="AE4" s="7"/>
    </row>
    <row r="5" spans="1:31" x14ac:dyDescent="0.3">
      <c r="A5" s="13">
        <v>45090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101"/>
      <c r="Z5" s="7"/>
      <c r="AA5" s="7"/>
      <c r="AB5" s="7"/>
      <c r="AC5" s="7"/>
      <c r="AE5" s="7"/>
    </row>
    <row r="6" spans="1:31" x14ac:dyDescent="0.3">
      <c r="A6" s="14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101"/>
      <c r="Z6" s="7"/>
      <c r="AA6" s="7"/>
      <c r="AB6" s="7"/>
      <c r="AC6" s="7"/>
      <c r="AE6" s="7"/>
    </row>
    <row r="7" spans="1:31" x14ac:dyDescent="0.3">
      <c r="A7" s="11" t="s">
        <v>1587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101"/>
      <c r="Z7" s="7"/>
      <c r="AA7" s="7"/>
      <c r="AB7" s="7"/>
      <c r="AC7" s="7"/>
      <c r="AE7" s="7"/>
    </row>
    <row r="8" spans="1:31" x14ac:dyDescent="0.3">
      <c r="A8" s="11"/>
      <c r="B8" s="7"/>
      <c r="C8" s="7"/>
      <c r="D8" s="7"/>
      <c r="E8" s="12" t="s">
        <v>400</v>
      </c>
      <c r="F8" s="11"/>
      <c r="G8" s="39" t="s">
        <v>396</v>
      </c>
      <c r="H8" s="11"/>
      <c r="I8" s="15" t="s">
        <v>792</v>
      </c>
      <c r="J8" s="11"/>
      <c r="K8" s="15" t="s">
        <v>478</v>
      </c>
      <c r="L8" s="11"/>
      <c r="M8" s="16">
        <v>42551</v>
      </c>
      <c r="N8" s="16"/>
      <c r="O8" s="16">
        <v>42916</v>
      </c>
      <c r="P8" s="11"/>
      <c r="Q8" s="16">
        <v>43281</v>
      </c>
      <c r="R8" s="7"/>
      <c r="S8" s="16" t="s">
        <v>1181</v>
      </c>
      <c r="T8" s="7"/>
      <c r="U8" s="16">
        <v>44012</v>
      </c>
      <c r="V8" s="7"/>
      <c r="W8" s="98">
        <v>44377</v>
      </c>
      <c r="X8" s="7"/>
      <c r="Y8" s="103">
        <v>44742</v>
      </c>
      <c r="Z8" s="7"/>
      <c r="AA8" s="7" t="s">
        <v>1366</v>
      </c>
      <c r="AB8" s="7"/>
      <c r="AC8" s="263">
        <v>45077</v>
      </c>
      <c r="AE8" s="11" t="s">
        <v>1623</v>
      </c>
    </row>
    <row r="9" spans="1:31" x14ac:dyDescent="0.3">
      <c r="A9" s="7"/>
      <c r="B9" s="7"/>
      <c r="C9" s="7"/>
      <c r="D9" s="7"/>
      <c r="E9" s="11" t="s">
        <v>685</v>
      </c>
      <c r="F9" s="11"/>
      <c r="G9" s="11" t="s">
        <v>685</v>
      </c>
      <c r="H9" s="11"/>
      <c r="I9" s="19" t="s">
        <v>685</v>
      </c>
      <c r="J9" s="11"/>
      <c r="K9" s="18" t="s">
        <v>634</v>
      </c>
      <c r="L9" s="11"/>
      <c r="M9" s="18" t="s">
        <v>634</v>
      </c>
      <c r="N9" s="18"/>
      <c r="O9" s="18" t="s">
        <v>634</v>
      </c>
      <c r="P9" s="11"/>
      <c r="Q9" s="18" t="s">
        <v>634</v>
      </c>
      <c r="R9" s="7"/>
      <c r="S9" s="20" t="s">
        <v>634</v>
      </c>
      <c r="T9" s="7"/>
      <c r="U9" s="20" t="s">
        <v>634</v>
      </c>
      <c r="V9" s="7"/>
      <c r="W9" s="18" t="s">
        <v>634</v>
      </c>
      <c r="X9" s="7"/>
      <c r="Y9" s="109" t="s">
        <v>825</v>
      </c>
      <c r="Z9" s="7"/>
      <c r="AA9" s="7" t="s">
        <v>1314</v>
      </c>
      <c r="AB9" s="7"/>
      <c r="AC9" s="7" t="s">
        <v>812</v>
      </c>
      <c r="AE9" s="11" t="s">
        <v>1314</v>
      </c>
    </row>
    <row r="10" spans="1:3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101"/>
      <c r="Z10" s="7"/>
      <c r="AA10" s="7"/>
      <c r="AB10" s="7"/>
      <c r="AC10" s="7"/>
      <c r="AE10" s="7"/>
    </row>
    <row r="11" spans="1:31" x14ac:dyDescent="0.3">
      <c r="A11" s="7"/>
      <c r="B11" s="7"/>
      <c r="C11" s="7" t="s">
        <v>393</v>
      </c>
      <c r="D11" s="7"/>
      <c r="E11" s="21">
        <v>72719.42</v>
      </c>
      <c r="F11" s="5"/>
      <c r="G11" s="21">
        <f>E28</f>
        <v>99619.329999999987</v>
      </c>
      <c r="H11" s="5"/>
      <c r="I11" s="21">
        <f>G28</f>
        <v>99434.359999999971</v>
      </c>
      <c r="J11" s="5"/>
      <c r="K11" s="21">
        <f>I28</f>
        <v>98792.359999999986</v>
      </c>
      <c r="L11" s="5"/>
      <c r="M11" s="21">
        <f>K28</f>
        <v>94359.200000000012</v>
      </c>
      <c r="N11" s="21"/>
      <c r="O11" s="21">
        <f>M28</f>
        <v>85331.330000000016</v>
      </c>
      <c r="P11" s="5"/>
      <c r="Q11" s="21">
        <f>M28</f>
        <v>85331.330000000016</v>
      </c>
      <c r="R11" s="7"/>
      <c r="S11" s="21">
        <f>SUM(Q28)</f>
        <v>98569.23</v>
      </c>
      <c r="T11" s="7"/>
      <c r="U11" s="21">
        <v>83553</v>
      </c>
      <c r="V11" s="7"/>
      <c r="W11" s="22">
        <v>99798</v>
      </c>
      <c r="X11" s="7"/>
      <c r="Y11" s="106">
        <v>118149.86</v>
      </c>
      <c r="Z11" s="7"/>
      <c r="AA11" s="22">
        <v>121550.7</v>
      </c>
      <c r="AB11" s="7"/>
      <c r="AC11" s="22">
        <v>121550.7</v>
      </c>
      <c r="AE11" s="7"/>
    </row>
    <row r="12" spans="1:31" x14ac:dyDescent="0.3">
      <c r="A12" s="7"/>
      <c r="B12" s="7"/>
      <c r="C12" s="7"/>
      <c r="D12" s="7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7"/>
      <c r="S12" s="5"/>
      <c r="T12" s="7"/>
      <c r="U12" s="5"/>
      <c r="V12" s="7"/>
      <c r="W12" s="7"/>
      <c r="X12" s="7"/>
      <c r="Y12" s="101"/>
      <c r="Z12" s="7"/>
      <c r="AA12" s="22"/>
      <c r="AB12" s="7"/>
      <c r="AC12" s="22"/>
      <c r="AE12" s="7"/>
    </row>
    <row r="13" spans="1:31" x14ac:dyDescent="0.3">
      <c r="A13" s="7" t="s">
        <v>788</v>
      </c>
      <c r="B13" s="7" t="s">
        <v>640</v>
      </c>
      <c r="C13" s="7" t="s">
        <v>789</v>
      </c>
      <c r="D13" s="7"/>
      <c r="E13" s="5">
        <v>102158.44</v>
      </c>
      <c r="F13" s="5"/>
      <c r="G13" s="5">
        <v>105842.39</v>
      </c>
      <c r="H13" s="5"/>
      <c r="I13" s="5">
        <v>127407</v>
      </c>
      <c r="J13" s="5"/>
      <c r="K13" s="5">
        <v>117903.02</v>
      </c>
      <c r="L13" s="5"/>
      <c r="M13" s="5">
        <v>108328.6</v>
      </c>
      <c r="N13" s="5"/>
      <c r="O13" s="5">
        <v>150000</v>
      </c>
      <c r="P13" s="5"/>
      <c r="Q13" s="5">
        <v>99457.29</v>
      </c>
      <c r="R13" s="7"/>
      <c r="S13" s="5">
        <v>112469.39</v>
      </c>
      <c r="T13" s="7"/>
      <c r="U13" s="5">
        <v>85261.54</v>
      </c>
      <c r="V13" s="7"/>
      <c r="W13" s="24">
        <v>150000</v>
      </c>
      <c r="X13" s="7"/>
      <c r="Y13" s="104">
        <v>128470.12</v>
      </c>
      <c r="Z13" s="7"/>
      <c r="AA13" s="22">
        <v>100000</v>
      </c>
      <c r="AB13" s="7"/>
      <c r="AC13" s="22"/>
      <c r="AE13" s="7"/>
    </row>
    <row r="14" spans="1:31" x14ac:dyDescent="0.3">
      <c r="A14" s="7"/>
      <c r="B14" s="7"/>
      <c r="C14" s="7"/>
      <c r="D14" s="7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7"/>
      <c r="S14" s="5"/>
      <c r="T14" s="7"/>
      <c r="U14" s="5"/>
      <c r="V14" s="7"/>
      <c r="W14" s="24"/>
      <c r="X14" s="7"/>
      <c r="Y14" s="104"/>
      <c r="Z14" s="7"/>
      <c r="AA14" s="22"/>
      <c r="AB14" s="7"/>
      <c r="AC14" s="22"/>
      <c r="AE14" s="7"/>
    </row>
    <row r="15" spans="1:31" x14ac:dyDescent="0.3">
      <c r="A15" s="7"/>
      <c r="B15" s="7"/>
      <c r="C15" s="7" t="s">
        <v>766</v>
      </c>
      <c r="D15" s="7"/>
      <c r="E15" s="5">
        <f>SUM(E13:E14)</f>
        <v>102158.44</v>
      </c>
      <c r="F15" s="5"/>
      <c r="G15" s="5">
        <f>SUM(G13:G14)</f>
        <v>105842.39</v>
      </c>
      <c r="H15" s="5"/>
      <c r="I15" s="5">
        <f>I13</f>
        <v>127407</v>
      </c>
      <c r="J15" s="5"/>
      <c r="K15" s="5">
        <f>K13</f>
        <v>117903.02</v>
      </c>
      <c r="L15" s="5"/>
      <c r="M15" s="5">
        <f>SUM(M13:M14)</f>
        <v>108328.6</v>
      </c>
      <c r="N15" s="5"/>
      <c r="O15" s="5">
        <f>SUM(O13:O14)</f>
        <v>150000</v>
      </c>
      <c r="P15" s="5"/>
      <c r="Q15" s="5">
        <f>SUM(Q13:Q14)</f>
        <v>99457.29</v>
      </c>
      <c r="R15" s="7"/>
      <c r="S15" s="5">
        <f>SUM(S13)</f>
        <v>112469.39</v>
      </c>
      <c r="T15" s="7"/>
      <c r="U15" s="5">
        <f>SUM(U13:U14)</f>
        <v>85261.54</v>
      </c>
      <c r="V15" s="7"/>
      <c r="W15" s="24">
        <v>87517.25</v>
      </c>
      <c r="X15" s="7"/>
      <c r="Y15" s="104">
        <v>128470.12</v>
      </c>
      <c r="Z15" s="7"/>
      <c r="AA15" s="22">
        <v>100000</v>
      </c>
      <c r="AB15" s="7"/>
      <c r="AC15" s="22"/>
      <c r="AE15" s="7"/>
    </row>
    <row r="16" spans="1:31" x14ac:dyDescent="0.3">
      <c r="A16" s="7"/>
      <c r="B16" s="7"/>
      <c r="C16" s="7"/>
      <c r="D16" s="7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7"/>
      <c r="S16" s="5"/>
      <c r="T16" s="7"/>
      <c r="U16" s="5"/>
      <c r="V16" s="7"/>
      <c r="W16" s="24"/>
      <c r="X16" s="7"/>
      <c r="Y16" s="104"/>
      <c r="Z16" s="7"/>
      <c r="AA16" s="22"/>
      <c r="AB16" s="7"/>
      <c r="AC16" s="22"/>
      <c r="AE16" s="7"/>
    </row>
    <row r="17" spans="1:31" x14ac:dyDescent="0.3">
      <c r="A17" s="7"/>
      <c r="B17" s="7"/>
      <c r="C17" s="7" t="s">
        <v>395</v>
      </c>
      <c r="D17" s="7"/>
      <c r="E17" s="5">
        <f>E11+E15</f>
        <v>174877.86</v>
      </c>
      <c r="F17" s="5"/>
      <c r="G17" s="5">
        <f>G11+G15</f>
        <v>205461.71999999997</v>
      </c>
      <c r="H17" s="5"/>
      <c r="I17" s="5">
        <f>I11+I15</f>
        <v>226841.36</v>
      </c>
      <c r="J17" s="5"/>
      <c r="K17" s="5">
        <f>K11+K15</f>
        <v>216695.38</v>
      </c>
      <c r="L17" s="5"/>
      <c r="M17" s="5">
        <f>M11+M15</f>
        <v>202687.80000000002</v>
      </c>
      <c r="N17" s="5"/>
      <c r="O17" s="5">
        <f>O11+O15</f>
        <v>235331.33000000002</v>
      </c>
      <c r="P17" s="5"/>
      <c r="Q17" s="5">
        <f>Q11+Q15</f>
        <v>184788.62</v>
      </c>
      <c r="R17" s="7"/>
      <c r="S17" s="5">
        <f>S11+S15</f>
        <v>211038.62</v>
      </c>
      <c r="T17" s="7"/>
      <c r="U17" s="5">
        <f>U11+U15</f>
        <v>168814.53999999998</v>
      </c>
      <c r="V17" s="7"/>
      <c r="W17" s="24">
        <f>SUM(W11+W15)</f>
        <v>187315.25</v>
      </c>
      <c r="X17" s="7"/>
      <c r="Y17" s="104">
        <f>SUM(Y11+Y15)</f>
        <v>246619.97999999998</v>
      </c>
      <c r="Z17" s="7"/>
      <c r="AA17" s="22">
        <v>203198.84</v>
      </c>
      <c r="AB17" s="7"/>
      <c r="AC17" s="22">
        <v>121550.7</v>
      </c>
      <c r="AE17" s="7"/>
    </row>
    <row r="18" spans="1:31" x14ac:dyDescent="0.3">
      <c r="A18" s="7"/>
      <c r="B18" s="7"/>
      <c r="C18" s="7"/>
      <c r="D18" s="7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7"/>
      <c r="S18" s="5"/>
      <c r="T18" s="7"/>
      <c r="U18" s="5"/>
      <c r="V18" s="7"/>
      <c r="W18" s="24"/>
      <c r="X18" s="7"/>
      <c r="Y18" s="104"/>
      <c r="Z18" s="7"/>
      <c r="AA18" s="22"/>
      <c r="AB18" s="7"/>
      <c r="AC18" s="22"/>
      <c r="AE18" s="7"/>
    </row>
    <row r="19" spans="1:31" x14ac:dyDescent="0.3">
      <c r="A19" s="7" t="s">
        <v>1250</v>
      </c>
      <c r="B19" s="7"/>
      <c r="C19" s="7" t="s">
        <v>1251</v>
      </c>
      <c r="D19" s="7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7"/>
      <c r="S19" s="5"/>
      <c r="T19" s="7"/>
      <c r="U19" s="5"/>
      <c r="V19" s="7"/>
      <c r="W19" s="24"/>
      <c r="X19" s="7"/>
      <c r="Y19" s="104"/>
      <c r="Z19" s="7"/>
      <c r="AA19" s="22"/>
      <c r="AB19" s="7"/>
      <c r="AC19" s="22"/>
      <c r="AE19" s="24"/>
    </row>
    <row r="20" spans="1:31" x14ac:dyDescent="0.3">
      <c r="A20" s="7" t="s">
        <v>1253</v>
      </c>
      <c r="B20" s="7"/>
      <c r="C20" s="7" t="s">
        <v>1252</v>
      </c>
      <c r="D20" s="7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7"/>
      <c r="S20" s="5">
        <v>1005.34</v>
      </c>
      <c r="T20" s="7"/>
      <c r="U20" s="5"/>
      <c r="V20" s="7"/>
      <c r="W20" s="24">
        <v>470.86</v>
      </c>
      <c r="X20" s="7"/>
      <c r="Y20" s="104"/>
      <c r="Z20" s="7"/>
      <c r="AA20" s="22"/>
      <c r="AB20" s="7"/>
      <c r="AC20" s="22"/>
      <c r="AE20" s="24"/>
    </row>
    <row r="21" spans="1:31" x14ac:dyDescent="0.3">
      <c r="A21" s="7" t="s">
        <v>1254</v>
      </c>
      <c r="B21" s="7"/>
      <c r="C21" s="7" t="s">
        <v>1255</v>
      </c>
      <c r="D21" s="7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7"/>
      <c r="S21" s="5">
        <v>6720.4</v>
      </c>
      <c r="T21" s="7"/>
      <c r="U21" s="5"/>
      <c r="V21" s="7"/>
      <c r="W21" s="24">
        <v>14460.46</v>
      </c>
      <c r="X21" s="7"/>
      <c r="Y21" s="104">
        <v>45046.05</v>
      </c>
      <c r="Z21" s="7"/>
      <c r="AA21" s="22">
        <v>50000</v>
      </c>
      <c r="AB21" s="7"/>
      <c r="AC21" s="22"/>
      <c r="AE21" s="24">
        <v>50000</v>
      </c>
    </row>
    <row r="22" spans="1:31" x14ac:dyDescent="0.3">
      <c r="A22" s="7" t="s">
        <v>790</v>
      </c>
      <c r="B22" s="7"/>
      <c r="C22" s="7" t="s">
        <v>791</v>
      </c>
      <c r="D22" s="7"/>
      <c r="E22" s="5">
        <v>75258.53</v>
      </c>
      <c r="F22" s="5"/>
      <c r="G22" s="5">
        <v>106027.36</v>
      </c>
      <c r="H22" s="5"/>
      <c r="I22" s="5">
        <v>128049</v>
      </c>
      <c r="J22" s="5"/>
      <c r="K22" s="5">
        <v>122336.18</v>
      </c>
      <c r="L22" s="5"/>
      <c r="M22" s="5">
        <v>117356.47</v>
      </c>
      <c r="N22" s="5"/>
      <c r="O22" s="5">
        <v>150000</v>
      </c>
      <c r="P22" s="5"/>
      <c r="Q22" s="5">
        <v>86219.39</v>
      </c>
      <c r="R22" s="7"/>
      <c r="S22" s="5">
        <v>51549</v>
      </c>
      <c r="T22" s="7"/>
      <c r="U22" s="5">
        <v>69017</v>
      </c>
      <c r="V22" s="7"/>
      <c r="W22" s="24">
        <v>40664.92</v>
      </c>
      <c r="X22" s="7"/>
      <c r="Y22" s="104">
        <v>75554.649999999994</v>
      </c>
      <c r="Z22" s="7"/>
      <c r="AA22" s="22">
        <v>75000</v>
      </c>
      <c r="AB22" s="7"/>
      <c r="AC22" s="22"/>
      <c r="AE22" s="24">
        <v>75000</v>
      </c>
    </row>
    <row r="23" spans="1:31" x14ac:dyDescent="0.3">
      <c r="A23" s="7" t="s">
        <v>1256</v>
      </c>
      <c r="B23" s="7"/>
      <c r="C23" s="7" t="s">
        <v>1257</v>
      </c>
      <c r="D23" s="7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7"/>
      <c r="S23" s="5">
        <v>9742</v>
      </c>
      <c r="T23" s="7"/>
      <c r="U23" s="5"/>
      <c r="V23" s="7"/>
      <c r="W23" s="24">
        <v>817.55</v>
      </c>
      <c r="X23" s="7"/>
      <c r="Y23" s="104">
        <v>1198.58</v>
      </c>
      <c r="Z23" s="7"/>
      <c r="AA23" s="22">
        <v>21000</v>
      </c>
      <c r="AB23" s="7"/>
      <c r="AC23" s="22"/>
      <c r="AE23" s="24">
        <v>25000</v>
      </c>
    </row>
    <row r="24" spans="1:31" x14ac:dyDescent="0.3">
      <c r="A24" s="7" t="s">
        <v>1420</v>
      </c>
      <c r="B24" s="7"/>
      <c r="C24" s="7" t="s">
        <v>1421</v>
      </c>
      <c r="D24" s="7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7"/>
      <c r="S24" s="5"/>
      <c r="T24" s="7"/>
      <c r="U24" s="5"/>
      <c r="V24" s="7"/>
      <c r="W24" s="24">
        <v>12751.6</v>
      </c>
      <c r="X24" s="7"/>
      <c r="Y24" s="104">
        <v>3270</v>
      </c>
      <c r="Z24" s="7"/>
      <c r="AA24" s="22">
        <v>4000</v>
      </c>
      <c r="AB24" s="7"/>
      <c r="AC24" s="22"/>
      <c r="AE24" s="24">
        <v>1500</v>
      </c>
    </row>
    <row r="25" spans="1:31" x14ac:dyDescent="0.3">
      <c r="A25" s="7"/>
      <c r="B25" s="7"/>
      <c r="C25" s="7"/>
      <c r="D25" s="7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7"/>
      <c r="S25" s="5"/>
      <c r="T25" s="7"/>
      <c r="U25" s="5"/>
      <c r="V25" s="7"/>
      <c r="W25" s="24"/>
      <c r="X25" s="7"/>
      <c r="Y25" s="104"/>
      <c r="Z25" s="7"/>
      <c r="AA25" s="22"/>
      <c r="AB25" s="7"/>
      <c r="AC25" s="22"/>
      <c r="AE25" s="24"/>
    </row>
    <row r="26" spans="1:31" x14ac:dyDescent="0.3">
      <c r="A26" s="7"/>
      <c r="B26" s="7"/>
      <c r="C26" s="7" t="s">
        <v>700</v>
      </c>
      <c r="D26" s="7"/>
      <c r="E26" s="5">
        <f>SUM(E22:E22)</f>
        <v>75258.53</v>
      </c>
      <c r="F26" s="5"/>
      <c r="G26" s="5">
        <f>SUM(G22:G22)</f>
        <v>106027.36</v>
      </c>
      <c r="H26" s="5"/>
      <c r="I26" s="5">
        <f>SUM(I22:I22)</f>
        <v>128049</v>
      </c>
      <c r="J26" s="5"/>
      <c r="K26" s="5">
        <f>SUM(K22:K22)</f>
        <v>122336.18</v>
      </c>
      <c r="L26" s="5"/>
      <c r="M26" s="5">
        <f>SUM(M22:M22)</f>
        <v>117356.47</v>
      </c>
      <c r="N26" s="5"/>
      <c r="O26" s="5">
        <f>SUM(O22:O22)</f>
        <v>150000</v>
      </c>
      <c r="P26" s="5"/>
      <c r="Q26" s="5">
        <f>SUM(Q22:Q22)</f>
        <v>86219.39</v>
      </c>
      <c r="R26" s="7"/>
      <c r="S26" s="34">
        <f>SUM(S19:S24)</f>
        <v>69016.739999999991</v>
      </c>
      <c r="T26" s="11"/>
      <c r="U26" s="34">
        <f>SUM(U19:U24)</f>
        <v>69017</v>
      </c>
      <c r="V26" s="7"/>
      <c r="W26" s="86">
        <f>SUM(W19:W24)</f>
        <v>69165.39</v>
      </c>
      <c r="X26" s="11"/>
      <c r="Y26" s="108">
        <v>125069.28</v>
      </c>
      <c r="Z26" s="7"/>
      <c r="AA26" s="22">
        <v>150000</v>
      </c>
      <c r="AB26" s="7"/>
      <c r="AC26" s="22">
        <v>100000</v>
      </c>
      <c r="AE26" s="24">
        <f>SUM(AE19:AE25)</f>
        <v>151500</v>
      </c>
    </row>
    <row r="27" spans="1:3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101"/>
      <c r="Z27" s="7"/>
      <c r="AA27" s="22"/>
      <c r="AB27" s="7"/>
      <c r="AC27" s="22"/>
      <c r="AE27" s="7"/>
    </row>
    <row r="28" spans="1:31" x14ac:dyDescent="0.3">
      <c r="A28" s="7"/>
      <c r="B28" s="7"/>
      <c r="C28" s="7" t="s">
        <v>399</v>
      </c>
      <c r="D28" s="7"/>
      <c r="E28" s="21">
        <f>E17-E26</f>
        <v>99619.329999999987</v>
      </c>
      <c r="F28" s="7"/>
      <c r="G28" s="21">
        <f>G17-G26</f>
        <v>99434.359999999971</v>
      </c>
      <c r="H28" s="7"/>
      <c r="I28" s="21">
        <f>I17-I26</f>
        <v>98792.359999999986</v>
      </c>
      <c r="J28" s="7"/>
      <c r="K28" s="21">
        <f>K17-K26</f>
        <v>94359.200000000012</v>
      </c>
      <c r="L28" s="7"/>
      <c r="M28" s="21">
        <f>M17-M26</f>
        <v>85331.330000000016</v>
      </c>
      <c r="N28" s="21"/>
      <c r="O28" s="21">
        <f>O17-O26</f>
        <v>85331.330000000016</v>
      </c>
      <c r="P28" s="7"/>
      <c r="Q28" s="21">
        <f>Q17-Q26</f>
        <v>98569.23</v>
      </c>
      <c r="R28" s="7"/>
      <c r="S28" s="37">
        <f>S17-S26</f>
        <v>142021.88</v>
      </c>
      <c r="T28" s="11"/>
      <c r="U28" s="37">
        <f>U17-U26</f>
        <v>99797.539999999979</v>
      </c>
      <c r="V28" s="7"/>
      <c r="W28" s="86">
        <f>SUM(W17-W26)</f>
        <v>118149.86</v>
      </c>
      <c r="X28" s="11"/>
      <c r="Y28" s="108">
        <f>SUM(Y17-Y26)</f>
        <v>121550.69999999998</v>
      </c>
      <c r="Z28" s="7"/>
      <c r="AA28" s="22">
        <v>53198.84</v>
      </c>
      <c r="AB28" s="7"/>
      <c r="AC28" s="22">
        <v>100000</v>
      </c>
      <c r="AE28" s="7"/>
    </row>
    <row r="29" spans="1:3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101"/>
      <c r="Z29" s="7"/>
      <c r="AA29" s="7"/>
      <c r="AB29" s="7"/>
      <c r="AC29" s="7"/>
      <c r="AE29" s="7"/>
    </row>
    <row r="30" spans="1:3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101"/>
      <c r="Z30" s="7"/>
      <c r="AA30" s="7"/>
      <c r="AB30" s="7"/>
      <c r="AC30" s="7"/>
      <c r="AE30" s="7"/>
    </row>
    <row r="31" spans="1:3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101"/>
      <c r="Z31" s="7"/>
      <c r="AA31" s="7"/>
      <c r="AB31" s="7"/>
      <c r="AC31" s="7"/>
      <c r="AE31" s="7"/>
    </row>
    <row r="32" spans="1:3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101"/>
      <c r="Z32" s="7"/>
      <c r="AA32" s="7"/>
      <c r="AB32" s="7"/>
      <c r="AC32" s="7"/>
      <c r="AE32" s="7"/>
    </row>
    <row r="33" spans="1:3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101"/>
      <c r="Z33" s="7"/>
      <c r="AA33" s="7"/>
      <c r="AB33" s="7"/>
      <c r="AC33" s="7"/>
      <c r="AE33" s="7"/>
    </row>
    <row r="34" spans="1:3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101"/>
      <c r="Z34" s="7"/>
      <c r="AA34" s="7"/>
      <c r="AB34" s="7"/>
      <c r="AC34" s="7"/>
      <c r="AE34" s="7"/>
    </row>
  </sheetData>
  <pageMargins left="0" right="0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66"/>
  <sheetViews>
    <sheetView tabSelected="1" workbookViewId="0">
      <selection activeCell="S22" sqref="S22"/>
    </sheetView>
  </sheetViews>
  <sheetFormatPr defaultRowHeight="14.4" x14ac:dyDescent="0.3"/>
  <cols>
    <col min="1" max="1" width="26.88671875" customWidth="1"/>
    <col min="2" max="2" width="0.5546875" customWidth="1"/>
    <col min="3" max="3" width="23.21875" customWidth="1"/>
    <col min="4" max="4" width="1" hidden="1" customWidth="1"/>
    <col min="5" max="5" width="11.5546875" hidden="1" customWidth="1"/>
    <col min="6" max="6" width="0.88671875" hidden="1" customWidth="1"/>
    <col min="7" max="7" width="12.33203125" hidden="1" customWidth="1"/>
    <col min="8" max="8" width="1.5546875" hidden="1" customWidth="1"/>
    <col min="9" max="9" width="12.5546875" hidden="1" customWidth="1"/>
    <col min="10" max="10" width="1.109375" hidden="1" customWidth="1"/>
    <col min="11" max="11" width="12.33203125" hidden="1" customWidth="1"/>
    <col min="12" max="12" width="1.109375" hidden="1" customWidth="1"/>
    <col min="13" max="13" width="12.5546875" hidden="1" customWidth="1"/>
    <col min="14" max="14" width="0.88671875" hidden="1" customWidth="1"/>
    <col min="15" max="15" width="12.33203125" hidden="1" customWidth="1"/>
    <col min="16" max="16" width="1" hidden="1" customWidth="1"/>
    <col min="17" max="17" width="0.109375" hidden="1" customWidth="1"/>
    <col min="18" max="18" width="1.33203125" hidden="1" customWidth="1"/>
    <col min="19" max="19" width="11.5546875" style="52" customWidth="1"/>
    <col min="20" max="20" width="0.44140625" customWidth="1"/>
    <col min="21" max="21" width="11.21875" style="52" customWidth="1"/>
    <col min="22" max="22" width="0.6640625" customWidth="1"/>
    <col min="23" max="23" width="11.6640625" customWidth="1"/>
    <col min="24" max="24" width="0.5546875" customWidth="1"/>
    <col min="25" max="25" width="11.33203125" customWidth="1"/>
    <col min="26" max="26" width="0.6640625" customWidth="1"/>
    <col min="27" max="27" width="11.33203125" customWidth="1"/>
    <col min="28" max="28" width="0.21875" customWidth="1"/>
    <col min="29" max="29" width="11.44140625" customWidth="1"/>
    <col min="30" max="30" width="0.6640625" customWidth="1"/>
    <col min="31" max="31" width="12.109375" customWidth="1"/>
  </cols>
  <sheetData>
    <row r="1" spans="1:31" x14ac:dyDescent="0.3">
      <c r="A1" s="11" t="s">
        <v>401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24"/>
      <c r="T1" s="7"/>
      <c r="U1" s="24"/>
      <c r="V1" s="7"/>
      <c r="W1" s="7"/>
      <c r="X1" s="7"/>
      <c r="Y1" s="101"/>
      <c r="Z1" s="7"/>
      <c r="AA1" s="7"/>
      <c r="AB1" s="7"/>
      <c r="AC1" s="7"/>
      <c r="AE1" s="7"/>
    </row>
    <row r="2" spans="1:31" x14ac:dyDescent="0.3">
      <c r="A2" s="12" t="s">
        <v>1588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24"/>
      <c r="T2" s="7"/>
      <c r="U2" s="24"/>
      <c r="V2" s="7"/>
      <c r="W2" s="7"/>
      <c r="X2" s="7"/>
      <c r="Y2" s="101"/>
      <c r="Z2" s="7"/>
      <c r="AA2" s="7"/>
      <c r="AB2" s="7"/>
      <c r="AC2" s="7"/>
      <c r="AE2" s="7"/>
    </row>
    <row r="3" spans="1:31" x14ac:dyDescent="0.3">
      <c r="A3" s="11" t="s">
        <v>684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24"/>
      <c r="T3" s="7"/>
      <c r="U3" s="24"/>
      <c r="V3" s="7"/>
      <c r="W3" s="7"/>
      <c r="X3" s="7"/>
      <c r="Y3" s="101"/>
      <c r="Z3" s="7"/>
      <c r="AA3" s="7"/>
      <c r="AB3" s="7"/>
      <c r="AC3" s="7"/>
      <c r="AE3" s="7"/>
    </row>
    <row r="4" spans="1:31" x14ac:dyDescent="0.3">
      <c r="A4" s="13">
        <v>45090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24"/>
      <c r="T4" s="7"/>
      <c r="U4" s="24"/>
      <c r="V4" s="7"/>
      <c r="W4" s="7"/>
      <c r="X4" s="7"/>
      <c r="Y4" s="101"/>
      <c r="Z4" s="7"/>
      <c r="AA4" s="7"/>
      <c r="AB4" s="7"/>
      <c r="AC4" s="7"/>
      <c r="AE4" s="7"/>
    </row>
    <row r="5" spans="1:31" x14ac:dyDescent="0.3">
      <c r="A5" s="11" t="s">
        <v>1587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24"/>
      <c r="T5" s="7"/>
      <c r="U5" s="24"/>
      <c r="V5" s="7"/>
      <c r="W5" s="7"/>
      <c r="X5" s="7"/>
      <c r="Y5" s="101"/>
      <c r="Z5" s="7"/>
      <c r="AA5" s="7"/>
      <c r="AB5" s="7"/>
      <c r="AC5" s="7"/>
      <c r="AE5" s="7"/>
    </row>
    <row r="6" spans="1:31" x14ac:dyDescent="0.3">
      <c r="A6" s="11"/>
      <c r="B6" s="7"/>
      <c r="C6" s="7"/>
      <c r="D6" s="7"/>
      <c r="E6" s="15" t="s">
        <v>400</v>
      </c>
      <c r="F6" s="11"/>
      <c r="G6" s="15" t="s">
        <v>396</v>
      </c>
      <c r="H6" s="11"/>
      <c r="I6" s="16">
        <v>41820</v>
      </c>
      <c r="J6" s="11"/>
      <c r="K6" s="17" t="s">
        <v>478</v>
      </c>
      <c r="L6" s="11"/>
      <c r="M6" s="16">
        <v>42551</v>
      </c>
      <c r="N6" s="11"/>
      <c r="O6" s="16">
        <v>42916</v>
      </c>
      <c r="P6" s="7"/>
      <c r="Q6" s="16">
        <v>43281</v>
      </c>
      <c r="R6" s="7"/>
      <c r="S6" s="295">
        <v>43281</v>
      </c>
      <c r="T6" s="7"/>
      <c r="U6" s="288" t="s">
        <v>1212</v>
      </c>
      <c r="V6" s="7"/>
      <c r="W6" s="88">
        <v>44377</v>
      </c>
      <c r="X6" s="11"/>
      <c r="Y6" s="102" t="s">
        <v>1363</v>
      </c>
      <c r="Z6" s="7"/>
      <c r="AA6" s="19" t="s">
        <v>1366</v>
      </c>
      <c r="AB6" s="19"/>
      <c r="AC6" s="89">
        <v>45077</v>
      </c>
      <c r="AE6" s="11" t="s">
        <v>1549</v>
      </c>
    </row>
    <row r="7" spans="1:31" x14ac:dyDescent="0.3">
      <c r="A7" s="7"/>
      <c r="B7" s="7"/>
      <c r="C7" s="7"/>
      <c r="D7" s="7"/>
      <c r="E7" s="18" t="s">
        <v>634</v>
      </c>
      <c r="F7" s="11"/>
      <c r="G7" s="18" t="s">
        <v>685</v>
      </c>
      <c r="H7" s="11"/>
      <c r="I7" s="19" t="s">
        <v>634</v>
      </c>
      <c r="J7" s="11"/>
      <c r="K7" s="18" t="s">
        <v>634</v>
      </c>
      <c r="L7" s="11"/>
      <c r="M7" s="18" t="s">
        <v>685</v>
      </c>
      <c r="N7" s="11"/>
      <c r="O7" s="18" t="s">
        <v>634</v>
      </c>
      <c r="P7" s="7"/>
      <c r="Q7" s="20" t="s">
        <v>634</v>
      </c>
      <c r="R7" s="7"/>
      <c r="S7" s="289" t="s">
        <v>634</v>
      </c>
      <c r="T7" s="7"/>
      <c r="U7" s="289" t="s">
        <v>634</v>
      </c>
      <c r="V7" s="7"/>
      <c r="W7" s="18" t="s">
        <v>634</v>
      </c>
      <c r="X7" s="11"/>
      <c r="Y7" s="110" t="s">
        <v>825</v>
      </c>
      <c r="Z7" s="7"/>
      <c r="AA7" s="19" t="s">
        <v>1314</v>
      </c>
      <c r="AB7" s="19"/>
      <c r="AC7" s="19" t="s">
        <v>812</v>
      </c>
      <c r="AE7" s="11" t="s">
        <v>1314</v>
      </c>
    </row>
    <row r="8" spans="1:3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24"/>
      <c r="T8" s="7"/>
      <c r="U8" s="24"/>
      <c r="V8" s="7"/>
      <c r="W8" s="7"/>
      <c r="X8" s="7"/>
      <c r="Y8" s="101"/>
      <c r="Z8" s="7"/>
      <c r="AA8" s="7"/>
      <c r="AB8" s="7"/>
      <c r="AC8" s="7"/>
      <c r="AE8" s="7"/>
    </row>
    <row r="9" spans="1:31" x14ac:dyDescent="0.3">
      <c r="A9" s="7"/>
      <c r="B9" s="7"/>
      <c r="C9" s="7" t="s">
        <v>393</v>
      </c>
      <c r="D9" s="7"/>
      <c r="E9" s="21">
        <v>22107.97</v>
      </c>
      <c r="F9" s="7"/>
      <c r="G9" s="21">
        <f>E34</f>
        <v>30000</v>
      </c>
      <c r="H9" s="7"/>
      <c r="I9" s="21">
        <f>G34</f>
        <v>-12629.479999999996</v>
      </c>
      <c r="J9" s="7"/>
      <c r="K9" s="21">
        <f>SUM(I34)</f>
        <v>-13401.439999999988</v>
      </c>
      <c r="L9" s="7"/>
      <c r="M9" s="21">
        <f>K34</f>
        <v>29055.060000000012</v>
      </c>
      <c r="N9" s="7"/>
      <c r="O9" s="21">
        <f>M34</f>
        <v>57101.98000000004</v>
      </c>
      <c r="P9" s="7"/>
      <c r="Q9" s="21">
        <f>O34</f>
        <v>-43262.329999999958</v>
      </c>
      <c r="R9" s="7"/>
      <c r="S9" s="292">
        <f>Q34</f>
        <v>30861.260000000068</v>
      </c>
      <c r="T9" s="11"/>
      <c r="U9" s="290">
        <f>SUM(S34)</f>
        <v>-34605.909999999916</v>
      </c>
      <c r="V9" s="11"/>
      <c r="W9" s="34">
        <v>49786</v>
      </c>
      <c r="X9" s="11"/>
      <c r="Y9" s="108">
        <f>SUM(W34)</f>
        <v>108846.04999999999</v>
      </c>
      <c r="Z9" s="11"/>
      <c r="AA9" s="97">
        <f>SUM(Y34)</f>
        <v>16735.959999999992</v>
      </c>
      <c r="AB9" s="11"/>
      <c r="AC9" s="97">
        <f>SUM(AA34)</f>
        <v>1911.9599999999627</v>
      </c>
      <c r="AD9" s="3"/>
      <c r="AE9" s="86">
        <f>SUM(AC34)</f>
        <v>166527.46999999991</v>
      </c>
    </row>
    <row r="10" spans="1:3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24"/>
      <c r="T10" s="7"/>
      <c r="U10" s="24"/>
      <c r="V10" s="7"/>
      <c r="W10" s="5"/>
      <c r="X10" s="7"/>
      <c r="Y10" s="101"/>
      <c r="Z10" s="7"/>
      <c r="AA10" s="7"/>
      <c r="AB10" s="7"/>
      <c r="AC10" s="7"/>
      <c r="AE10" s="24"/>
    </row>
    <row r="11" spans="1:31" x14ac:dyDescent="0.3">
      <c r="A11" s="7" t="s">
        <v>800</v>
      </c>
      <c r="B11" s="7"/>
      <c r="C11" s="7" t="s">
        <v>686</v>
      </c>
      <c r="D11" s="7"/>
      <c r="E11" s="5">
        <v>30000</v>
      </c>
      <c r="F11" s="7"/>
      <c r="G11" s="5">
        <v>60000</v>
      </c>
      <c r="H11" s="7"/>
      <c r="I11" s="5">
        <v>70000</v>
      </c>
      <c r="J11" s="7"/>
      <c r="K11" s="5">
        <v>50000</v>
      </c>
      <c r="L11" s="7"/>
      <c r="M11" s="5">
        <v>50000</v>
      </c>
      <c r="N11" s="7"/>
      <c r="O11" s="5">
        <v>50000</v>
      </c>
      <c r="P11" s="7"/>
      <c r="Q11" s="5">
        <v>250000</v>
      </c>
      <c r="R11" s="7"/>
      <c r="S11" s="35">
        <v>85000</v>
      </c>
      <c r="T11" s="7"/>
      <c r="U11" s="35">
        <v>75000</v>
      </c>
      <c r="V11" s="7"/>
      <c r="W11" s="5">
        <v>75000</v>
      </c>
      <c r="X11" s="7"/>
      <c r="Y11" s="104">
        <v>50000</v>
      </c>
      <c r="Z11" s="7"/>
      <c r="AA11" s="24">
        <v>200000</v>
      </c>
      <c r="AB11" s="7"/>
      <c r="AC11" s="24">
        <v>200000</v>
      </c>
      <c r="AE11" s="24">
        <v>100000</v>
      </c>
    </row>
    <row r="12" spans="1:31" x14ac:dyDescent="0.3">
      <c r="A12" s="7"/>
      <c r="B12" s="7"/>
      <c r="C12" s="7" t="s">
        <v>813</v>
      </c>
      <c r="D12" s="7"/>
      <c r="E12" s="5"/>
      <c r="F12" s="7"/>
      <c r="G12" s="5"/>
      <c r="H12" s="7"/>
      <c r="I12" s="5"/>
      <c r="J12" s="7"/>
      <c r="K12" s="5"/>
      <c r="L12" s="7"/>
      <c r="M12" s="5"/>
      <c r="N12" s="7"/>
      <c r="O12" s="5"/>
      <c r="P12" s="7"/>
      <c r="Q12" s="5">
        <v>38764.639999999999</v>
      </c>
      <c r="R12" s="7"/>
      <c r="S12" s="35">
        <v>0</v>
      </c>
      <c r="T12" s="7"/>
      <c r="U12" s="35"/>
      <c r="V12" s="7"/>
      <c r="W12" s="5"/>
      <c r="X12" s="7"/>
      <c r="Y12" s="104"/>
      <c r="Z12" s="7"/>
      <c r="AA12" s="24"/>
      <c r="AB12" s="7"/>
      <c r="AC12" s="24"/>
      <c r="AE12" s="24"/>
    </row>
    <row r="13" spans="1:31" x14ac:dyDescent="0.3">
      <c r="A13" s="7" t="s">
        <v>801</v>
      </c>
      <c r="B13" s="7"/>
      <c r="C13" s="7" t="s">
        <v>687</v>
      </c>
      <c r="D13" s="7"/>
      <c r="E13" s="7"/>
      <c r="F13" s="7"/>
      <c r="G13" s="7"/>
      <c r="H13" s="7"/>
      <c r="I13" s="7"/>
      <c r="J13" s="7"/>
      <c r="K13" s="7"/>
      <c r="L13" s="7"/>
      <c r="M13" s="22">
        <v>9085.06</v>
      </c>
      <c r="N13" s="7"/>
      <c r="O13" s="22">
        <v>2824</v>
      </c>
      <c r="P13" s="7"/>
      <c r="Q13" s="22">
        <v>55506.5</v>
      </c>
      <c r="R13" s="7"/>
      <c r="S13" s="24">
        <v>29614.7</v>
      </c>
      <c r="T13" s="7"/>
      <c r="U13" s="24">
        <v>75999</v>
      </c>
      <c r="V13" s="7"/>
      <c r="W13" s="5">
        <v>6600</v>
      </c>
      <c r="X13" s="7"/>
      <c r="Y13" s="104">
        <v>10196</v>
      </c>
      <c r="Z13" s="7"/>
      <c r="AA13" s="24">
        <v>170176</v>
      </c>
      <c r="AB13" s="7"/>
      <c r="AC13" s="24">
        <v>102677</v>
      </c>
      <c r="AE13" s="24"/>
    </row>
    <row r="14" spans="1:31" x14ac:dyDescent="0.3">
      <c r="A14" s="7" t="s">
        <v>800</v>
      </c>
      <c r="B14" s="7"/>
      <c r="C14" s="7" t="s">
        <v>688</v>
      </c>
      <c r="D14" s="7"/>
      <c r="E14" s="7"/>
      <c r="F14" s="7"/>
      <c r="G14" s="7"/>
      <c r="H14" s="7"/>
      <c r="I14" s="7"/>
      <c r="J14" s="7"/>
      <c r="K14" s="7"/>
      <c r="L14" s="7"/>
      <c r="M14" s="22">
        <v>90841.85</v>
      </c>
      <c r="N14" s="7"/>
      <c r="O14" s="22"/>
      <c r="P14" s="7"/>
      <c r="Q14" s="7"/>
      <c r="R14" s="7"/>
      <c r="S14" s="24"/>
      <c r="T14" s="7"/>
      <c r="U14" s="24"/>
      <c r="V14" s="7"/>
      <c r="W14" s="5"/>
      <c r="X14" s="7"/>
      <c r="Y14" s="104"/>
      <c r="Z14" s="7"/>
      <c r="AA14" s="24"/>
      <c r="AB14" s="7"/>
      <c r="AC14" s="24"/>
      <c r="AE14" s="24"/>
    </row>
    <row r="15" spans="1:31" x14ac:dyDescent="0.3">
      <c r="A15" s="7"/>
      <c r="B15" s="7"/>
      <c r="C15" s="7" t="s">
        <v>689</v>
      </c>
      <c r="D15" s="7"/>
      <c r="E15" s="5">
        <f>SUM(E11)</f>
        <v>30000</v>
      </c>
      <c r="F15" s="7"/>
      <c r="G15" s="5">
        <f>SUM(G11)</f>
        <v>60000</v>
      </c>
      <c r="H15" s="7"/>
      <c r="I15" s="5">
        <f>SUM(I11)</f>
        <v>70000</v>
      </c>
      <c r="J15" s="7"/>
      <c r="K15" s="5">
        <f>SUM(K11)</f>
        <v>50000</v>
      </c>
      <c r="L15" s="7"/>
      <c r="M15" s="5">
        <f>SUM(M11:M14)</f>
        <v>149926.91</v>
      </c>
      <c r="N15" s="7"/>
      <c r="O15" s="5">
        <f>SUM(O11:O13)</f>
        <v>52824</v>
      </c>
      <c r="P15" s="7"/>
      <c r="Q15" s="5">
        <f>SUM(Q11:Q13)</f>
        <v>344271.14</v>
      </c>
      <c r="R15" s="7"/>
      <c r="S15" s="35">
        <f>SUM(S11:S13)</f>
        <v>114614.7</v>
      </c>
      <c r="T15" s="7"/>
      <c r="U15" s="35">
        <f>SUM(U11:U14)</f>
        <v>150999</v>
      </c>
      <c r="V15" s="7"/>
      <c r="W15" s="5">
        <f>SUM(W11:W14)</f>
        <v>81600</v>
      </c>
      <c r="X15" s="7"/>
      <c r="Y15" s="107">
        <f>SUM(Y11:Y14)</f>
        <v>60196</v>
      </c>
      <c r="Z15" s="7"/>
      <c r="AA15" s="24">
        <f>SUM(AA11:AA14)</f>
        <v>370176</v>
      </c>
      <c r="AB15" s="7"/>
      <c r="AC15" s="24">
        <f>SUM(AC9:AC14)</f>
        <v>304588.95999999996</v>
      </c>
      <c r="AE15" s="24">
        <f>SUM(AE11:AE14)</f>
        <v>100000</v>
      </c>
    </row>
    <row r="16" spans="1:3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24"/>
      <c r="T16" s="7"/>
      <c r="U16" s="24"/>
      <c r="V16" s="7"/>
      <c r="W16" s="5"/>
      <c r="X16" s="7"/>
      <c r="Y16" s="104"/>
      <c r="Z16" s="7"/>
      <c r="AA16" s="24"/>
      <c r="AB16" s="7"/>
      <c r="AC16" s="24"/>
      <c r="AE16" s="24"/>
    </row>
    <row r="17" spans="1:31" x14ac:dyDescent="0.3">
      <c r="A17" s="7"/>
      <c r="B17" s="7"/>
      <c r="C17" s="7" t="s">
        <v>395</v>
      </c>
      <c r="D17" s="7"/>
      <c r="E17" s="22">
        <f>SUM(E9:E11)</f>
        <v>52107.97</v>
      </c>
      <c r="F17" s="7"/>
      <c r="G17" s="22">
        <f>SUM(G9:G11)</f>
        <v>90000</v>
      </c>
      <c r="H17" s="7"/>
      <c r="I17" s="22">
        <f>SUM(I9:I11)</f>
        <v>57370.520000000004</v>
      </c>
      <c r="J17" s="7"/>
      <c r="K17" s="22">
        <f>SUM(K9:K11)</f>
        <v>36598.560000000012</v>
      </c>
      <c r="L17" s="7"/>
      <c r="M17" s="22">
        <f>SUM(M9:M14)</f>
        <v>178981.97000000003</v>
      </c>
      <c r="N17" s="7"/>
      <c r="O17" s="22">
        <f>SUM(O9:O13)</f>
        <v>109925.98000000004</v>
      </c>
      <c r="P17" s="7"/>
      <c r="Q17" s="22">
        <f>SUM(Q9:Q13)</f>
        <v>301008.81000000006</v>
      </c>
      <c r="R17" s="7"/>
      <c r="S17" s="86">
        <f>SUM(S9:S13)</f>
        <v>145475.96000000008</v>
      </c>
      <c r="T17" s="11"/>
      <c r="U17" s="86">
        <f>SUM(U9:U14)</f>
        <v>116393.09000000008</v>
      </c>
      <c r="V17" s="11"/>
      <c r="W17" s="34">
        <f>SUM(W9+W15)</f>
        <v>131386</v>
      </c>
      <c r="X17" s="11"/>
      <c r="Y17" s="108">
        <f>SUM(Y9+Y15)</f>
        <v>169042.05</v>
      </c>
      <c r="Z17" s="11"/>
      <c r="AA17" s="86">
        <f>SUM(AA9+AA15)</f>
        <v>386911.95999999996</v>
      </c>
      <c r="AB17" s="11"/>
      <c r="AC17" s="86">
        <f>SUM(AC9+AC15)</f>
        <v>306500.91999999993</v>
      </c>
      <c r="AE17" s="86">
        <f>SUM(AE9+AE15)</f>
        <v>266527.46999999991</v>
      </c>
    </row>
    <row r="18" spans="1:3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24"/>
      <c r="T18" s="7"/>
      <c r="U18" s="24"/>
      <c r="V18" s="7"/>
      <c r="W18" s="5"/>
      <c r="X18" s="7"/>
      <c r="Y18" s="104"/>
      <c r="Z18" s="7"/>
      <c r="AA18" s="24"/>
      <c r="AB18" s="7"/>
      <c r="AC18" s="24"/>
      <c r="AE18" s="24"/>
    </row>
    <row r="19" spans="1:31" x14ac:dyDescent="0.3">
      <c r="A19" s="7" t="s">
        <v>802</v>
      </c>
      <c r="B19" s="7"/>
      <c r="C19" s="7" t="s">
        <v>690</v>
      </c>
      <c r="D19" s="7"/>
      <c r="E19" s="5">
        <v>0</v>
      </c>
      <c r="F19" s="7"/>
      <c r="G19" s="5">
        <v>56070.93</v>
      </c>
      <c r="H19" s="7"/>
      <c r="I19" s="5">
        <v>16521.96</v>
      </c>
      <c r="J19" s="7"/>
      <c r="K19" s="5">
        <v>3243.5</v>
      </c>
      <c r="L19" s="7"/>
      <c r="M19" s="5">
        <v>11680.99</v>
      </c>
      <c r="N19" s="7"/>
      <c r="O19" s="5"/>
      <c r="P19" s="7"/>
      <c r="Q19" s="5">
        <v>136468.48000000001</v>
      </c>
      <c r="R19" s="7"/>
      <c r="S19" s="35">
        <v>20738.47</v>
      </c>
      <c r="T19" s="7"/>
      <c r="U19" s="35">
        <v>47861.68</v>
      </c>
      <c r="V19" s="7"/>
      <c r="W19" s="5">
        <v>6276.6</v>
      </c>
      <c r="X19" s="7"/>
      <c r="Y19" s="104">
        <v>75363.53</v>
      </c>
      <c r="Z19" s="7"/>
      <c r="AA19" s="24">
        <v>50000</v>
      </c>
      <c r="AB19" s="7"/>
      <c r="AC19" s="24">
        <v>74610.42</v>
      </c>
      <c r="AE19" s="24">
        <v>50000</v>
      </c>
    </row>
    <row r="20" spans="1:31" x14ac:dyDescent="0.3">
      <c r="A20" s="7" t="s">
        <v>1258</v>
      </c>
      <c r="B20" s="7"/>
      <c r="C20" s="7" t="s">
        <v>1259</v>
      </c>
      <c r="D20" s="7"/>
      <c r="E20" s="5"/>
      <c r="F20" s="7"/>
      <c r="G20" s="5"/>
      <c r="H20" s="7"/>
      <c r="I20" s="5"/>
      <c r="J20" s="7"/>
      <c r="K20" s="5"/>
      <c r="L20" s="7"/>
      <c r="M20" s="5"/>
      <c r="N20" s="7"/>
      <c r="O20" s="5"/>
      <c r="P20" s="7"/>
      <c r="Q20" s="5"/>
      <c r="R20" s="7"/>
      <c r="S20" s="35"/>
      <c r="T20" s="7"/>
      <c r="U20" s="35">
        <v>49266.75</v>
      </c>
      <c r="V20" s="7"/>
      <c r="W20" s="5">
        <v>3517.05</v>
      </c>
      <c r="X20" s="7"/>
      <c r="Y20" s="104">
        <v>0</v>
      </c>
      <c r="Z20" s="7"/>
      <c r="AA20" s="24"/>
      <c r="AB20" s="7"/>
      <c r="AC20" s="24"/>
      <c r="AE20" s="24"/>
    </row>
    <row r="21" spans="1:31" x14ac:dyDescent="0.3">
      <c r="A21" s="7" t="s">
        <v>803</v>
      </c>
      <c r="B21" s="7"/>
      <c r="C21" s="7" t="s">
        <v>691</v>
      </c>
      <c r="D21" s="7"/>
      <c r="E21" s="5"/>
      <c r="F21" s="7"/>
      <c r="G21" s="5"/>
      <c r="H21" s="7"/>
      <c r="I21" s="5"/>
      <c r="J21" s="7"/>
      <c r="K21" s="5"/>
      <c r="L21" s="7"/>
      <c r="M21" s="5">
        <v>666.67</v>
      </c>
      <c r="N21" s="7"/>
      <c r="O21" s="5">
        <v>1860.83</v>
      </c>
      <c r="P21" s="7"/>
      <c r="Q21" s="5">
        <v>2823.83</v>
      </c>
      <c r="R21" s="7"/>
      <c r="S21" s="35">
        <v>1770.06</v>
      </c>
      <c r="T21" s="7"/>
      <c r="U21" s="35">
        <v>768.6</v>
      </c>
      <c r="V21" s="7"/>
      <c r="W21" s="5">
        <v>395.78</v>
      </c>
      <c r="X21" s="7"/>
      <c r="Y21" s="104"/>
      <c r="Z21" s="7"/>
      <c r="AA21" s="24"/>
      <c r="AB21" s="7"/>
      <c r="AC21" s="24"/>
      <c r="AE21" s="24"/>
    </row>
    <row r="22" spans="1:31" x14ac:dyDescent="0.3">
      <c r="A22" s="7" t="s">
        <v>804</v>
      </c>
      <c r="B22" s="7"/>
      <c r="C22" s="7" t="s">
        <v>692</v>
      </c>
      <c r="D22" s="7"/>
      <c r="E22" s="5"/>
      <c r="F22" s="7"/>
      <c r="G22" s="5"/>
      <c r="H22" s="7"/>
      <c r="I22" s="5"/>
      <c r="J22" s="7"/>
      <c r="K22" s="5"/>
      <c r="L22" s="7"/>
      <c r="M22" s="5">
        <v>18690.48</v>
      </c>
      <c r="N22" s="7"/>
      <c r="O22" s="5">
        <v>32158.48</v>
      </c>
      <c r="P22" s="7"/>
      <c r="Q22" s="5">
        <v>31195.48</v>
      </c>
      <c r="R22" s="7"/>
      <c r="S22" s="35">
        <v>44393.68</v>
      </c>
      <c r="T22" s="7"/>
      <c r="U22" s="35">
        <v>11972.21</v>
      </c>
      <c r="V22" s="7"/>
      <c r="W22" s="5">
        <v>12350.52</v>
      </c>
      <c r="X22" s="7"/>
      <c r="Y22" s="104"/>
      <c r="Z22" s="7"/>
      <c r="AA22" s="24"/>
      <c r="AB22" s="7"/>
      <c r="AC22" s="24"/>
      <c r="AE22" s="24"/>
    </row>
    <row r="23" spans="1:31" x14ac:dyDescent="0.3">
      <c r="A23" s="7" t="s">
        <v>805</v>
      </c>
      <c r="B23" s="7"/>
      <c r="C23" s="7" t="s">
        <v>693</v>
      </c>
      <c r="D23" s="7"/>
      <c r="E23" s="5"/>
      <c r="F23" s="7"/>
      <c r="G23" s="5"/>
      <c r="H23" s="7"/>
      <c r="I23" s="5"/>
      <c r="J23" s="7"/>
      <c r="K23" s="5"/>
      <c r="L23" s="7"/>
      <c r="M23" s="5">
        <v>12.2</v>
      </c>
      <c r="N23" s="7"/>
      <c r="O23" s="5">
        <v>0</v>
      </c>
      <c r="P23" s="7"/>
      <c r="Q23" s="5"/>
      <c r="R23" s="7"/>
      <c r="S23" s="35">
        <v>679.66</v>
      </c>
      <c r="T23" s="7"/>
      <c r="U23" s="35">
        <v>0</v>
      </c>
      <c r="V23" s="7"/>
      <c r="W23" s="5">
        <v>0</v>
      </c>
      <c r="X23" s="7"/>
      <c r="Y23" s="104"/>
      <c r="Z23" s="7"/>
      <c r="AA23" s="24"/>
      <c r="AB23" s="7"/>
      <c r="AC23" s="24"/>
      <c r="AE23" s="24"/>
    </row>
    <row r="24" spans="1:31" x14ac:dyDescent="0.3">
      <c r="A24" s="7" t="s">
        <v>806</v>
      </c>
      <c r="B24" s="7"/>
      <c r="C24" s="7" t="s">
        <v>694</v>
      </c>
      <c r="D24" s="7"/>
      <c r="E24" s="5"/>
      <c r="F24" s="7"/>
      <c r="G24" s="5"/>
      <c r="H24" s="7"/>
      <c r="I24" s="5"/>
      <c r="J24" s="7"/>
      <c r="K24" s="5"/>
      <c r="L24" s="7"/>
      <c r="M24" s="5">
        <v>0</v>
      </c>
      <c r="N24" s="7"/>
      <c r="O24" s="5"/>
      <c r="P24" s="7"/>
      <c r="Q24" s="5"/>
      <c r="R24" s="7"/>
      <c r="S24" s="35"/>
      <c r="T24" s="7"/>
      <c r="U24" s="35">
        <v>0</v>
      </c>
      <c r="V24" s="7"/>
      <c r="W24" s="5"/>
      <c r="X24" s="7"/>
      <c r="Y24" s="104"/>
      <c r="Z24" s="7"/>
      <c r="AA24" s="24"/>
      <c r="AB24" s="7"/>
      <c r="AC24" s="24"/>
      <c r="AE24" s="24"/>
    </row>
    <row r="25" spans="1:31" x14ac:dyDescent="0.3">
      <c r="A25" s="7" t="s">
        <v>807</v>
      </c>
      <c r="B25" s="7"/>
      <c r="C25" s="7" t="s">
        <v>695</v>
      </c>
      <c r="D25" s="7"/>
      <c r="E25" s="5">
        <v>0</v>
      </c>
      <c r="F25" s="7"/>
      <c r="G25" s="5">
        <v>25159.25</v>
      </c>
      <c r="H25" s="7"/>
      <c r="I25" s="5">
        <v>0</v>
      </c>
      <c r="J25" s="7"/>
      <c r="K25" s="5">
        <v>0</v>
      </c>
      <c r="L25" s="7"/>
      <c r="M25" s="5">
        <v>0</v>
      </c>
      <c r="N25" s="7"/>
      <c r="O25" s="5">
        <v>0</v>
      </c>
      <c r="P25" s="7"/>
      <c r="Q25" s="5">
        <v>0</v>
      </c>
      <c r="R25" s="7"/>
      <c r="S25" s="35">
        <v>0</v>
      </c>
      <c r="T25" s="7"/>
      <c r="U25" s="35">
        <v>0</v>
      </c>
      <c r="V25" s="7"/>
      <c r="W25" s="5"/>
      <c r="X25" s="7"/>
      <c r="Y25" s="104"/>
      <c r="Z25" s="7"/>
      <c r="AA25" s="24"/>
      <c r="AB25" s="7"/>
      <c r="AC25" s="24"/>
      <c r="AE25" s="24"/>
    </row>
    <row r="26" spans="1:31" x14ac:dyDescent="0.3">
      <c r="A26" s="7" t="s">
        <v>808</v>
      </c>
      <c r="B26" s="7"/>
      <c r="C26" s="7" t="s">
        <v>696</v>
      </c>
      <c r="D26" s="7"/>
      <c r="E26" s="5"/>
      <c r="F26" s="7"/>
      <c r="G26" s="5"/>
      <c r="H26" s="7"/>
      <c r="I26" s="5"/>
      <c r="J26" s="7"/>
      <c r="K26" s="5">
        <v>4300</v>
      </c>
      <c r="L26" s="7"/>
      <c r="M26" s="5">
        <v>-19357.150000000001</v>
      </c>
      <c r="N26" s="7"/>
      <c r="O26" s="5"/>
      <c r="P26" s="7"/>
      <c r="Q26" s="5"/>
      <c r="R26" s="7"/>
      <c r="S26" s="35"/>
      <c r="T26" s="7"/>
      <c r="U26" s="35"/>
      <c r="V26" s="7"/>
      <c r="W26" s="5"/>
      <c r="X26" s="7"/>
      <c r="Y26" s="104">
        <v>8910.8799999999992</v>
      </c>
      <c r="Z26" s="7"/>
      <c r="AA26" s="24"/>
      <c r="AB26" s="7"/>
      <c r="AC26" s="24"/>
      <c r="AE26" s="24"/>
    </row>
    <row r="27" spans="1:31" x14ac:dyDescent="0.3">
      <c r="A27" s="7" t="s">
        <v>809</v>
      </c>
      <c r="B27" s="7"/>
      <c r="C27" s="7" t="s">
        <v>697</v>
      </c>
      <c r="D27" s="7"/>
      <c r="E27" s="5"/>
      <c r="F27" s="7"/>
      <c r="G27" s="5"/>
      <c r="H27" s="7"/>
      <c r="I27" s="5"/>
      <c r="J27" s="7"/>
      <c r="K27" s="5"/>
      <c r="L27" s="7"/>
      <c r="M27" s="5">
        <v>90829.65</v>
      </c>
      <c r="N27" s="7"/>
      <c r="O27" s="5"/>
      <c r="P27" s="7"/>
      <c r="Q27" s="5"/>
      <c r="R27" s="7"/>
      <c r="S27" s="35"/>
      <c r="T27" s="7"/>
      <c r="U27" s="35"/>
      <c r="V27" s="7"/>
      <c r="W27" s="5"/>
      <c r="X27" s="7"/>
      <c r="Y27" s="104">
        <v>49484</v>
      </c>
      <c r="Z27" s="7"/>
      <c r="AA27" s="24"/>
      <c r="AB27" s="7"/>
      <c r="AC27" s="24"/>
      <c r="AE27" s="24"/>
    </row>
    <row r="28" spans="1:31" x14ac:dyDescent="0.3">
      <c r="A28" s="7" t="s">
        <v>1515</v>
      </c>
      <c r="B28" s="7"/>
      <c r="C28" s="7" t="s">
        <v>1516</v>
      </c>
      <c r="D28" s="7"/>
      <c r="E28" s="5"/>
      <c r="F28" s="7"/>
      <c r="G28" s="5"/>
      <c r="H28" s="7"/>
      <c r="I28" s="5"/>
      <c r="J28" s="7"/>
      <c r="K28" s="5"/>
      <c r="L28" s="7"/>
      <c r="M28" s="5"/>
      <c r="N28" s="7"/>
      <c r="O28" s="5"/>
      <c r="P28" s="7"/>
      <c r="Q28" s="5"/>
      <c r="R28" s="7"/>
      <c r="S28" s="35"/>
      <c r="T28" s="7"/>
      <c r="U28" s="35"/>
      <c r="V28" s="7"/>
      <c r="W28" s="5"/>
      <c r="X28" s="7"/>
      <c r="Y28" s="104">
        <v>5196</v>
      </c>
      <c r="Z28" s="7"/>
      <c r="AA28" s="24"/>
      <c r="AB28" s="7"/>
      <c r="AC28" s="24"/>
      <c r="AE28" s="24"/>
    </row>
    <row r="29" spans="1:31" x14ac:dyDescent="0.3">
      <c r="A29" s="7" t="s">
        <v>810</v>
      </c>
      <c r="B29" s="7"/>
      <c r="C29" s="7" t="s">
        <v>698</v>
      </c>
      <c r="D29" s="7"/>
      <c r="E29" s="5">
        <v>0</v>
      </c>
      <c r="F29" s="7"/>
      <c r="G29" s="5">
        <v>6400</v>
      </c>
      <c r="H29" s="7"/>
      <c r="I29" s="5">
        <v>54250</v>
      </c>
      <c r="J29" s="7"/>
      <c r="K29" s="5">
        <v>0</v>
      </c>
      <c r="L29" s="7"/>
      <c r="M29" s="5">
        <v>19357.150000000001</v>
      </c>
      <c r="N29" s="7"/>
      <c r="O29" s="5">
        <v>119169</v>
      </c>
      <c r="P29" s="7"/>
      <c r="Q29" s="5">
        <v>79132</v>
      </c>
      <c r="R29" s="7"/>
      <c r="S29" s="35">
        <v>112500</v>
      </c>
      <c r="T29" s="7"/>
      <c r="U29" s="35">
        <v>0</v>
      </c>
      <c r="V29" s="7"/>
      <c r="W29" s="5"/>
      <c r="X29" s="7"/>
      <c r="Y29" s="104">
        <v>98.85</v>
      </c>
      <c r="Z29" s="7"/>
      <c r="AA29" s="24">
        <v>335000</v>
      </c>
      <c r="AB29" s="7"/>
      <c r="AC29" s="24">
        <v>8103.03</v>
      </c>
      <c r="AE29" s="24">
        <v>177000</v>
      </c>
    </row>
    <row r="30" spans="1:31" x14ac:dyDescent="0.3">
      <c r="A30" s="7" t="s">
        <v>1624</v>
      </c>
      <c r="B30" s="7"/>
      <c r="C30" s="7" t="s">
        <v>1625</v>
      </c>
      <c r="D30" s="7"/>
      <c r="E30" s="5"/>
      <c r="F30" s="7"/>
      <c r="G30" s="5"/>
      <c r="H30" s="7"/>
      <c r="I30" s="5"/>
      <c r="J30" s="7"/>
      <c r="K30" s="5"/>
      <c r="L30" s="7"/>
      <c r="M30" s="5"/>
      <c r="N30" s="7"/>
      <c r="O30" s="5"/>
      <c r="P30" s="7"/>
      <c r="Q30" s="5"/>
      <c r="R30" s="7"/>
      <c r="S30" s="35"/>
      <c r="T30" s="7"/>
      <c r="U30" s="35"/>
      <c r="V30" s="7"/>
      <c r="W30" s="5"/>
      <c r="X30" s="7"/>
      <c r="Y30" s="104"/>
      <c r="Z30" s="7"/>
      <c r="AA30" s="24"/>
      <c r="AB30" s="7"/>
      <c r="AC30" s="24">
        <v>2260</v>
      </c>
      <c r="AE30" s="24"/>
    </row>
    <row r="31" spans="1:31" x14ac:dyDescent="0.3">
      <c r="A31" s="7" t="s">
        <v>811</v>
      </c>
      <c r="B31" s="7"/>
      <c r="C31" s="7" t="s">
        <v>699</v>
      </c>
      <c r="D31" s="7"/>
      <c r="E31" s="5">
        <v>0</v>
      </c>
      <c r="F31" s="7"/>
      <c r="G31" s="5">
        <v>14999.3</v>
      </c>
      <c r="H31" s="7"/>
      <c r="I31" s="5">
        <v>0</v>
      </c>
      <c r="J31" s="7"/>
      <c r="K31" s="5">
        <v>0</v>
      </c>
      <c r="L31" s="7"/>
      <c r="M31" s="5">
        <v>0</v>
      </c>
      <c r="N31" s="7"/>
      <c r="O31" s="5">
        <v>0</v>
      </c>
      <c r="P31" s="7"/>
      <c r="Q31" s="5">
        <v>20527.759999999998</v>
      </c>
      <c r="R31" s="7"/>
      <c r="S31" s="35">
        <v>0</v>
      </c>
      <c r="T31" s="7"/>
      <c r="U31" s="35">
        <v>0</v>
      </c>
      <c r="V31" s="7"/>
      <c r="W31" s="5"/>
      <c r="X31" s="7"/>
      <c r="Y31" s="104">
        <v>13252.83</v>
      </c>
      <c r="Z31" s="7"/>
      <c r="AA31" s="24"/>
      <c r="AB31" s="7"/>
      <c r="AC31" s="24"/>
      <c r="AE31" s="24"/>
    </row>
    <row r="32" spans="1:31" x14ac:dyDescent="0.3">
      <c r="A32" s="14"/>
      <c r="B32" s="7"/>
      <c r="C32" s="11" t="s">
        <v>1626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23"/>
      <c r="P32" s="7"/>
      <c r="Q32" s="7"/>
      <c r="R32" s="7"/>
      <c r="S32" s="24"/>
      <c r="T32" s="7"/>
      <c r="U32" s="24"/>
      <c r="V32" s="7"/>
      <c r="W32" s="5"/>
      <c r="X32" s="7"/>
      <c r="Y32" s="104"/>
      <c r="Z32" s="7"/>
      <c r="AA32" s="24"/>
      <c r="AB32" s="7"/>
      <c r="AC32" s="24">
        <v>55000</v>
      </c>
      <c r="AE32" s="24"/>
    </row>
    <row r="33" spans="1:31" x14ac:dyDescent="0.3">
      <c r="A33" s="7"/>
      <c r="B33" s="7"/>
      <c r="C33" s="7" t="s">
        <v>700</v>
      </c>
      <c r="D33" s="7"/>
      <c r="E33" s="24">
        <f>SUM(E19:E32)</f>
        <v>0</v>
      </c>
      <c r="F33" s="7"/>
      <c r="G33" s="24">
        <f>SUM(G19:G32)</f>
        <v>102629.48</v>
      </c>
      <c r="H33" s="7"/>
      <c r="I33" s="24">
        <f>SUM(I19:I32)</f>
        <v>70771.959999999992</v>
      </c>
      <c r="J33" s="7"/>
      <c r="K33" s="24">
        <f>SUM(K19:K32)</f>
        <v>7543.5</v>
      </c>
      <c r="L33" s="7"/>
      <c r="M33" s="24">
        <f>SUM(M19:M32)</f>
        <v>121879.98999999999</v>
      </c>
      <c r="N33" s="7"/>
      <c r="O33" s="24">
        <f>SUM(O19:O32)</f>
        <v>153188.31</v>
      </c>
      <c r="P33" s="7"/>
      <c r="Q33" s="86">
        <f>SUM(Q19:Q32)</f>
        <v>270147.55</v>
      </c>
      <c r="R33" s="7"/>
      <c r="S33" s="86">
        <f>SUM(S19:S32)</f>
        <v>180081.87</v>
      </c>
      <c r="T33" s="11"/>
      <c r="U33" s="86">
        <f>SUM(U19:U32)</f>
        <v>109869.23999999999</v>
      </c>
      <c r="V33" s="11"/>
      <c r="W33" s="34">
        <f>SUM(W19:W31)</f>
        <v>22539.950000000004</v>
      </c>
      <c r="X33" s="11"/>
      <c r="Y33" s="108">
        <f>SUM(Y19:Y31)</f>
        <v>152306.09</v>
      </c>
      <c r="Z33" s="7"/>
      <c r="AA33" s="86">
        <f>SUM(AA19:AA31)</f>
        <v>385000</v>
      </c>
      <c r="AB33" s="7"/>
      <c r="AC33" s="86">
        <f>SUM(AC19:AC32)</f>
        <v>139973.45000000001</v>
      </c>
      <c r="AE33" s="86">
        <f>SUM(AE19:AE31)</f>
        <v>227000</v>
      </c>
    </row>
    <row r="34" spans="1:31" x14ac:dyDescent="0.3">
      <c r="A34" s="7"/>
      <c r="B34" s="7"/>
      <c r="C34" s="7" t="s">
        <v>399</v>
      </c>
      <c r="D34" s="7"/>
      <c r="E34" s="22">
        <f>E15-E33</f>
        <v>30000</v>
      </c>
      <c r="F34" s="7"/>
      <c r="G34" s="22">
        <f>SUM(G17-G33)</f>
        <v>-12629.479999999996</v>
      </c>
      <c r="H34" s="7"/>
      <c r="I34" s="22">
        <f>I17-I33</f>
        <v>-13401.439999999988</v>
      </c>
      <c r="J34" s="7"/>
      <c r="K34" s="22">
        <f>K17-K33</f>
        <v>29055.060000000012</v>
      </c>
      <c r="L34" s="7"/>
      <c r="M34" s="22">
        <f>M17-M33</f>
        <v>57101.98000000004</v>
      </c>
      <c r="N34" s="7"/>
      <c r="O34" s="22">
        <f>O17-O33</f>
        <v>-43262.329999999958</v>
      </c>
      <c r="P34" s="7"/>
      <c r="Q34" s="32">
        <f>Q17-Q33</f>
        <v>30861.260000000068</v>
      </c>
      <c r="R34" s="7"/>
      <c r="S34" s="86">
        <f>S17-S33</f>
        <v>-34605.909999999916</v>
      </c>
      <c r="T34" s="11"/>
      <c r="U34" s="86">
        <f>U17-U33</f>
        <v>6523.8500000000931</v>
      </c>
      <c r="V34" s="11"/>
      <c r="W34" s="34">
        <f>SUM(W17-W33)</f>
        <v>108846.04999999999</v>
      </c>
      <c r="X34" s="11"/>
      <c r="Y34" s="108">
        <f>SUM(Y17-Y33)</f>
        <v>16735.959999999992</v>
      </c>
      <c r="Z34" s="7"/>
      <c r="AA34" s="86">
        <f>SUM(AA17-AA33)</f>
        <v>1911.9599999999627</v>
      </c>
      <c r="AB34" s="11"/>
      <c r="AC34" s="86">
        <f>SUM(AC17-AC33)</f>
        <v>166527.46999999991</v>
      </c>
      <c r="AD34" s="3"/>
      <c r="AE34" s="86">
        <f>SUM(AE17-AE33)</f>
        <v>39527.469999999914</v>
      </c>
    </row>
    <row r="35" spans="1:31" x14ac:dyDescent="0.3">
      <c r="AE35" s="7"/>
    </row>
    <row r="36" spans="1:31" x14ac:dyDescent="0.3">
      <c r="AE36" s="7"/>
    </row>
    <row r="37" spans="1:31" x14ac:dyDescent="0.3">
      <c r="AE37" s="7"/>
    </row>
    <row r="38" spans="1:31" x14ac:dyDescent="0.3">
      <c r="AE38" s="7"/>
    </row>
    <row r="39" spans="1:31" x14ac:dyDescent="0.3">
      <c r="AE39" s="7"/>
    </row>
    <row r="40" spans="1:31" x14ac:dyDescent="0.3">
      <c r="AE40" s="7"/>
    </row>
    <row r="41" spans="1:31" x14ac:dyDescent="0.3">
      <c r="AE41" s="7"/>
    </row>
    <row r="42" spans="1:31" x14ac:dyDescent="0.3">
      <c r="AE42" s="7"/>
    </row>
    <row r="43" spans="1:31" x14ac:dyDescent="0.3">
      <c r="AE43" s="7"/>
    </row>
    <row r="44" spans="1:31" x14ac:dyDescent="0.3">
      <c r="AE44" s="7"/>
    </row>
    <row r="45" spans="1:31" x14ac:dyDescent="0.3">
      <c r="AE45" s="7"/>
    </row>
    <row r="46" spans="1:31" x14ac:dyDescent="0.3">
      <c r="AE46" s="7"/>
    </row>
    <row r="47" spans="1:31" x14ac:dyDescent="0.3">
      <c r="AE47" s="7"/>
    </row>
    <row r="48" spans="1:31" x14ac:dyDescent="0.3">
      <c r="AE48" s="7"/>
    </row>
    <row r="49" spans="31:31" x14ac:dyDescent="0.3">
      <c r="AE49" s="7"/>
    </row>
    <row r="50" spans="31:31" x14ac:dyDescent="0.3">
      <c r="AE50" s="7"/>
    </row>
    <row r="51" spans="31:31" x14ac:dyDescent="0.3">
      <c r="AE51" s="7"/>
    </row>
    <row r="52" spans="31:31" x14ac:dyDescent="0.3">
      <c r="AE52" s="7"/>
    </row>
    <row r="53" spans="31:31" x14ac:dyDescent="0.3">
      <c r="AE53" s="7"/>
    </row>
    <row r="54" spans="31:31" x14ac:dyDescent="0.3">
      <c r="AE54" s="7"/>
    </row>
    <row r="55" spans="31:31" x14ac:dyDescent="0.3">
      <c r="AE55" s="7"/>
    </row>
    <row r="56" spans="31:31" x14ac:dyDescent="0.3">
      <c r="AE56" s="7"/>
    </row>
    <row r="57" spans="31:31" x14ac:dyDescent="0.3">
      <c r="AE57" s="7"/>
    </row>
    <row r="58" spans="31:31" x14ac:dyDescent="0.3">
      <c r="AE58" s="7"/>
    </row>
    <row r="59" spans="31:31" x14ac:dyDescent="0.3">
      <c r="AE59" s="7"/>
    </row>
    <row r="60" spans="31:31" x14ac:dyDescent="0.3">
      <c r="AE60" s="7"/>
    </row>
    <row r="61" spans="31:31" x14ac:dyDescent="0.3">
      <c r="AE61" s="7"/>
    </row>
    <row r="62" spans="31:31" x14ac:dyDescent="0.3">
      <c r="AE62" s="7"/>
    </row>
    <row r="63" spans="31:31" x14ac:dyDescent="0.3">
      <c r="AE63" s="7"/>
    </row>
    <row r="64" spans="31:31" x14ac:dyDescent="0.3">
      <c r="AE64" s="7"/>
    </row>
    <row r="65" spans="31:31" x14ac:dyDescent="0.3">
      <c r="AE65" s="7"/>
    </row>
    <row r="66" spans="31:31" x14ac:dyDescent="0.3">
      <c r="AE66" s="7"/>
    </row>
  </sheetData>
  <pageMargins left="0" right="0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E35"/>
  <sheetViews>
    <sheetView topLeftCell="A21" workbookViewId="0">
      <selection activeCell="AE35" sqref="AE1:AE35"/>
    </sheetView>
  </sheetViews>
  <sheetFormatPr defaultRowHeight="14.4" x14ac:dyDescent="0.3"/>
  <cols>
    <col min="1" max="1" width="27" bestFit="1" customWidth="1"/>
    <col min="2" max="2" width="0.5546875" customWidth="1"/>
    <col min="3" max="3" width="22.109375" customWidth="1"/>
    <col min="4" max="4" width="0.33203125" customWidth="1"/>
    <col min="5" max="5" width="10.5546875" hidden="1" customWidth="1"/>
    <col min="6" max="6" width="0.6640625" hidden="1" customWidth="1"/>
    <col min="7" max="7" width="10.5546875" hidden="1" customWidth="1"/>
    <col min="8" max="8" width="0.33203125" hidden="1" customWidth="1"/>
    <col min="9" max="9" width="12.33203125" hidden="1" customWidth="1"/>
    <col min="10" max="10" width="0.6640625" hidden="1" customWidth="1"/>
    <col min="11" max="11" width="11.44140625" hidden="1" customWidth="1"/>
    <col min="12" max="12" width="0.5546875" hidden="1" customWidth="1"/>
    <col min="13" max="13" width="12.109375" hidden="1" customWidth="1"/>
    <col min="14" max="14" width="0.44140625" hidden="1" customWidth="1"/>
    <col min="15" max="15" width="12.109375" hidden="1" customWidth="1"/>
    <col min="16" max="16" width="0.6640625" hidden="1" customWidth="1"/>
    <col min="17" max="17" width="14.109375" hidden="1" customWidth="1"/>
    <col min="18" max="18" width="1.88671875" hidden="1" customWidth="1"/>
    <col min="19" max="19" width="15.33203125" customWidth="1"/>
    <col min="20" max="20" width="0.6640625" customWidth="1"/>
    <col min="21" max="21" width="14.88671875" customWidth="1"/>
    <col min="22" max="22" width="0.6640625" customWidth="1"/>
    <col min="23" max="23" width="13.5546875" customWidth="1"/>
    <col min="24" max="24" width="1.33203125" customWidth="1"/>
    <col min="25" max="25" width="14.44140625" customWidth="1"/>
    <col min="26" max="26" width="1.109375" customWidth="1"/>
    <col min="27" max="27" width="14.6640625" customWidth="1"/>
    <col min="28" max="28" width="1.6640625" customWidth="1"/>
    <col min="29" max="29" width="14.6640625" customWidth="1"/>
    <col min="30" max="30" width="0.77734375" customWidth="1"/>
    <col min="31" max="31" width="11.77734375" customWidth="1"/>
  </cols>
  <sheetData>
    <row r="1" spans="1:31" x14ac:dyDescent="0.3">
      <c r="A1" s="11" t="s">
        <v>401</v>
      </c>
      <c r="B1" s="7"/>
      <c r="C1" s="11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101"/>
      <c r="Z1" s="7"/>
      <c r="AA1" s="7"/>
      <c r="AB1" s="7"/>
      <c r="AC1" s="7"/>
      <c r="AE1" s="7"/>
    </row>
    <row r="2" spans="1:31" x14ac:dyDescent="0.3">
      <c r="A2" s="12" t="s">
        <v>1588</v>
      </c>
      <c r="B2" s="7"/>
      <c r="C2" s="12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101"/>
      <c r="Z2" s="7"/>
      <c r="AA2" s="7"/>
      <c r="AB2" s="7"/>
      <c r="AC2" s="7"/>
      <c r="AE2" s="7"/>
    </row>
    <row r="3" spans="1:31" x14ac:dyDescent="0.3">
      <c r="A3" s="11" t="s">
        <v>1260</v>
      </c>
      <c r="B3" s="7"/>
      <c r="C3" s="1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101"/>
      <c r="Z3" s="7"/>
      <c r="AA3" s="7"/>
      <c r="AB3" s="7"/>
      <c r="AC3" s="7"/>
      <c r="AE3" s="7"/>
    </row>
    <row r="4" spans="1:31" x14ac:dyDescent="0.3">
      <c r="A4" s="13">
        <v>45090</v>
      </c>
      <c r="B4" s="7"/>
      <c r="C4" s="13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101"/>
      <c r="Z4" s="7"/>
      <c r="AA4" s="7"/>
      <c r="AB4" s="7"/>
      <c r="AC4" s="7"/>
      <c r="AE4" s="7"/>
    </row>
    <row r="5" spans="1:31" x14ac:dyDescent="0.3">
      <c r="A5" s="14"/>
      <c r="B5" s="7"/>
      <c r="C5" s="14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101"/>
      <c r="Z5" s="7"/>
      <c r="AA5" s="7"/>
      <c r="AB5" s="7"/>
      <c r="AC5" s="7"/>
      <c r="AE5" s="7"/>
    </row>
    <row r="6" spans="1:31" x14ac:dyDescent="0.3">
      <c r="A6" s="11" t="s">
        <v>1587</v>
      </c>
      <c r="B6" s="7"/>
      <c r="C6" s="11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101"/>
      <c r="Z6" s="7"/>
      <c r="AA6" s="7"/>
      <c r="AB6" s="7"/>
      <c r="AC6" s="7"/>
      <c r="AE6" s="7"/>
    </row>
    <row r="7" spans="1:31" x14ac:dyDescent="0.3">
      <c r="A7" s="11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101"/>
      <c r="Z7" s="7"/>
      <c r="AA7" s="7"/>
      <c r="AB7" s="7"/>
      <c r="AC7" s="7"/>
      <c r="AE7" s="7"/>
    </row>
    <row r="8" spans="1:31" x14ac:dyDescent="0.3">
      <c r="A8" s="7"/>
      <c r="B8" s="7"/>
      <c r="C8" s="7"/>
      <c r="D8" s="7"/>
      <c r="E8" s="17" t="s">
        <v>400</v>
      </c>
      <c r="F8" s="11"/>
      <c r="G8" s="15" t="s">
        <v>396</v>
      </c>
      <c r="H8" s="11"/>
      <c r="I8" s="16">
        <v>41820</v>
      </c>
      <c r="J8" s="11"/>
      <c r="K8" s="15" t="s">
        <v>478</v>
      </c>
      <c r="L8" s="11"/>
      <c r="M8" s="16">
        <v>42551</v>
      </c>
      <c r="N8" s="16"/>
      <c r="O8" s="16">
        <v>42916</v>
      </c>
      <c r="P8" s="11"/>
      <c r="Q8" s="16">
        <v>43281</v>
      </c>
      <c r="R8" s="7"/>
      <c r="S8" s="16" t="s">
        <v>1181</v>
      </c>
      <c r="T8" s="7"/>
      <c r="U8" s="16" t="s">
        <v>1212</v>
      </c>
      <c r="V8" s="7"/>
      <c r="W8" s="87">
        <v>44377</v>
      </c>
      <c r="X8" s="7"/>
      <c r="Y8" s="111" t="s">
        <v>1363</v>
      </c>
      <c r="Z8" s="7"/>
      <c r="AA8" s="19" t="s">
        <v>1366</v>
      </c>
      <c r="AB8" s="19"/>
      <c r="AC8" s="89">
        <v>45077</v>
      </c>
      <c r="AE8" s="11" t="s">
        <v>1549</v>
      </c>
    </row>
    <row r="9" spans="1:31" x14ac:dyDescent="0.3">
      <c r="A9" s="7"/>
      <c r="B9" s="7"/>
      <c r="C9" s="7"/>
      <c r="D9" s="7"/>
      <c r="E9" s="18" t="s">
        <v>685</v>
      </c>
      <c r="F9" s="11"/>
      <c r="G9" s="18" t="s">
        <v>685</v>
      </c>
      <c r="H9" s="11"/>
      <c r="I9" s="18" t="s">
        <v>634</v>
      </c>
      <c r="J9" s="11"/>
      <c r="K9" s="18" t="s">
        <v>634</v>
      </c>
      <c r="L9" s="11"/>
      <c r="M9" s="18" t="s">
        <v>634</v>
      </c>
      <c r="N9" s="18"/>
      <c r="O9" s="18" t="s">
        <v>634</v>
      </c>
      <c r="P9" s="11"/>
      <c r="Q9" s="18" t="s">
        <v>634</v>
      </c>
      <c r="R9" s="7"/>
      <c r="S9" s="18" t="s">
        <v>634</v>
      </c>
      <c r="T9" s="7"/>
      <c r="U9" s="18" t="s">
        <v>634</v>
      </c>
      <c r="V9" s="7"/>
      <c r="W9" s="19" t="s">
        <v>634</v>
      </c>
      <c r="X9" s="7"/>
      <c r="Y9" s="109" t="s">
        <v>825</v>
      </c>
      <c r="Z9" s="7"/>
      <c r="AA9" s="19" t="s">
        <v>1314</v>
      </c>
      <c r="AB9" s="19"/>
      <c r="AC9" s="19" t="s">
        <v>812</v>
      </c>
      <c r="AE9" s="11" t="s">
        <v>1314</v>
      </c>
    </row>
    <row r="10" spans="1:3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101"/>
      <c r="Z10" s="7"/>
      <c r="AA10" s="7"/>
      <c r="AB10" s="7"/>
      <c r="AC10" s="7"/>
      <c r="AE10" s="7"/>
    </row>
    <row r="11" spans="1:31" x14ac:dyDescent="0.3">
      <c r="A11" s="7"/>
      <c r="B11" s="7"/>
      <c r="C11" s="7" t="s">
        <v>393</v>
      </c>
      <c r="D11" s="7"/>
      <c r="E11" s="21">
        <v>5157.5600000000004</v>
      </c>
      <c r="F11" s="5"/>
      <c r="G11" s="21">
        <f>E25</f>
        <v>5138.84</v>
      </c>
      <c r="H11" s="5"/>
      <c r="I11" s="21">
        <f>G25</f>
        <v>5132.59</v>
      </c>
      <c r="J11" s="5"/>
      <c r="K11" s="21">
        <f>I25</f>
        <v>5144.59</v>
      </c>
      <c r="L11" s="5"/>
      <c r="M11" s="21">
        <f>K25</f>
        <v>6019.59</v>
      </c>
      <c r="N11" s="21"/>
      <c r="O11" s="21">
        <f>M25</f>
        <v>6030.81</v>
      </c>
      <c r="P11" s="5"/>
      <c r="Q11" s="21">
        <f>O25</f>
        <v>5993.27</v>
      </c>
      <c r="R11" s="7"/>
      <c r="S11" s="21">
        <f>O25</f>
        <v>5993.27</v>
      </c>
      <c r="T11" s="7"/>
      <c r="U11" s="21">
        <v>5960.77</v>
      </c>
      <c r="V11" s="7"/>
      <c r="W11" s="24">
        <v>5485</v>
      </c>
      <c r="X11" s="7"/>
      <c r="Y11" s="104">
        <v>4993.7299999999996</v>
      </c>
      <c r="Z11" s="7"/>
      <c r="AA11" s="24">
        <f>Y25</f>
        <v>4998.7299999999996</v>
      </c>
      <c r="AB11" s="7"/>
      <c r="AC11" s="24">
        <f>AA25</f>
        <v>5003.7299999999996</v>
      </c>
      <c r="AE11" s="24"/>
    </row>
    <row r="12" spans="1:31" x14ac:dyDescent="0.3">
      <c r="A12" s="7"/>
      <c r="B12" s="7"/>
      <c r="C12" s="7"/>
      <c r="D12" s="7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7"/>
      <c r="S12" s="5"/>
      <c r="T12" s="7"/>
      <c r="U12" s="5"/>
      <c r="V12" s="7"/>
      <c r="W12" s="24"/>
      <c r="X12" s="7"/>
      <c r="Y12" s="104"/>
      <c r="Z12" s="7"/>
      <c r="AA12" s="7"/>
      <c r="AB12" s="7"/>
      <c r="AC12" s="7"/>
      <c r="AE12" s="24"/>
    </row>
    <row r="13" spans="1:31" x14ac:dyDescent="0.3">
      <c r="A13" s="7" t="s">
        <v>793</v>
      </c>
      <c r="B13" s="7" t="s">
        <v>640</v>
      </c>
      <c r="C13" s="7" t="s">
        <v>794</v>
      </c>
      <c r="D13" s="7"/>
      <c r="E13" s="5">
        <v>600</v>
      </c>
      <c r="F13" s="5"/>
      <c r="G13" s="5">
        <v>450</v>
      </c>
      <c r="H13" s="5"/>
      <c r="I13" s="5">
        <v>157</v>
      </c>
      <c r="J13" s="5"/>
      <c r="K13" s="5">
        <v>600</v>
      </c>
      <c r="L13" s="5"/>
      <c r="M13" s="5">
        <v>150</v>
      </c>
      <c r="N13" s="5"/>
      <c r="O13" s="5">
        <v>300</v>
      </c>
      <c r="P13" s="5"/>
      <c r="Q13" s="5">
        <v>300</v>
      </c>
      <c r="R13" s="7"/>
      <c r="S13" s="5">
        <v>150</v>
      </c>
      <c r="T13" s="7"/>
      <c r="U13" s="5">
        <v>0</v>
      </c>
      <c r="V13" s="7"/>
      <c r="W13" s="24"/>
      <c r="X13" s="7"/>
      <c r="Y13" s="104">
        <v>500</v>
      </c>
      <c r="Z13" s="7"/>
      <c r="AA13" s="24">
        <v>500</v>
      </c>
      <c r="AB13" s="7"/>
      <c r="AC13" s="24"/>
      <c r="AE13" s="24">
        <v>600</v>
      </c>
    </row>
    <row r="14" spans="1:31" x14ac:dyDescent="0.3">
      <c r="A14" s="7" t="s">
        <v>795</v>
      </c>
      <c r="B14" s="7" t="s">
        <v>640</v>
      </c>
      <c r="C14" s="7" t="s">
        <v>796</v>
      </c>
      <c r="D14" s="7"/>
      <c r="E14" s="5">
        <v>12.49</v>
      </c>
      <c r="F14" s="5"/>
      <c r="G14" s="5">
        <v>6.24</v>
      </c>
      <c r="H14" s="5"/>
      <c r="I14" s="5">
        <v>5</v>
      </c>
      <c r="J14" s="5"/>
      <c r="K14" s="5">
        <v>5</v>
      </c>
      <c r="L14" s="5"/>
      <c r="M14" s="5">
        <v>11.22</v>
      </c>
      <c r="N14" s="5"/>
      <c r="O14" s="5">
        <v>12.46</v>
      </c>
      <c r="P14" s="5"/>
      <c r="Q14" s="5">
        <v>9.9700000000000006</v>
      </c>
      <c r="R14" s="7"/>
      <c r="S14" s="5">
        <v>17.5</v>
      </c>
      <c r="T14" s="7"/>
      <c r="U14" s="5">
        <v>17.5</v>
      </c>
      <c r="V14" s="7"/>
      <c r="W14" s="24">
        <v>8.73</v>
      </c>
      <c r="X14" s="7"/>
      <c r="Y14" s="104">
        <v>5</v>
      </c>
      <c r="Z14" s="7"/>
      <c r="AA14" s="24">
        <v>5</v>
      </c>
      <c r="AB14" s="7"/>
      <c r="AC14" s="24">
        <v>2.48</v>
      </c>
      <c r="AE14" s="24">
        <v>2.5</v>
      </c>
    </row>
    <row r="15" spans="1:31" x14ac:dyDescent="0.3">
      <c r="A15" s="7"/>
      <c r="B15" s="7"/>
      <c r="C15" s="7"/>
      <c r="D15" s="7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7"/>
      <c r="S15" s="5"/>
      <c r="T15" s="7"/>
      <c r="U15" s="5"/>
      <c r="V15" s="7"/>
      <c r="W15" s="24"/>
      <c r="X15" s="7"/>
      <c r="Y15" s="104"/>
      <c r="Z15" s="7"/>
      <c r="AA15" s="24"/>
      <c r="AB15" s="7"/>
      <c r="AC15" s="24"/>
      <c r="AE15" s="24"/>
    </row>
    <row r="16" spans="1:31" x14ac:dyDescent="0.3">
      <c r="A16" s="7"/>
      <c r="B16" s="7"/>
      <c r="C16" s="7" t="s">
        <v>766</v>
      </c>
      <c r="D16" s="7"/>
      <c r="E16" s="5">
        <f>SUM(E13:E15)</f>
        <v>612.49</v>
      </c>
      <c r="F16" s="5"/>
      <c r="G16" s="5">
        <f>SUM(G13:G15)</f>
        <v>456.24</v>
      </c>
      <c r="H16" s="5"/>
      <c r="I16" s="5">
        <f>SUM(I13:I15)</f>
        <v>162</v>
      </c>
      <c r="J16" s="5"/>
      <c r="K16" s="5">
        <v>1475</v>
      </c>
      <c r="L16" s="5"/>
      <c r="M16" s="5">
        <f>SUM(M13:M15)</f>
        <v>161.22</v>
      </c>
      <c r="N16" s="5"/>
      <c r="O16" s="5">
        <f>SUM(O13:O15)</f>
        <v>312.45999999999998</v>
      </c>
      <c r="P16" s="5"/>
      <c r="Q16" s="5">
        <f>SUM(Q13:Q15)</f>
        <v>309.97000000000003</v>
      </c>
      <c r="R16" s="7"/>
      <c r="S16" s="5">
        <f>SUM(S13:S14)</f>
        <v>167.5</v>
      </c>
      <c r="T16" s="7"/>
      <c r="U16" s="5">
        <f>SUM(U13:U14)</f>
        <v>17.5</v>
      </c>
      <c r="V16" s="7"/>
      <c r="W16" s="24">
        <f>SUM(W13:W14)</f>
        <v>8.73</v>
      </c>
      <c r="X16" s="7"/>
      <c r="Y16" s="104">
        <v>505</v>
      </c>
      <c r="Z16" s="7"/>
      <c r="AA16" s="24">
        <f>SUM(AA13:AA15)</f>
        <v>505</v>
      </c>
      <c r="AB16" s="7"/>
      <c r="AC16" s="24">
        <f>SUM(AC13:AC15)</f>
        <v>2.48</v>
      </c>
      <c r="AE16" s="24">
        <v>2.5</v>
      </c>
    </row>
    <row r="17" spans="1:31" x14ac:dyDescent="0.3">
      <c r="A17" s="7"/>
      <c r="B17" s="7"/>
      <c r="C17" s="7"/>
      <c r="D17" s="7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7"/>
      <c r="S17" s="5"/>
      <c r="T17" s="7"/>
      <c r="U17" s="5"/>
      <c r="V17" s="7"/>
      <c r="W17" s="24"/>
      <c r="X17" s="7"/>
      <c r="Y17" s="104"/>
      <c r="Z17" s="7"/>
      <c r="AA17" s="24"/>
      <c r="AB17" s="7"/>
      <c r="AC17" s="24"/>
      <c r="AE17" s="24"/>
    </row>
    <row r="18" spans="1:31" x14ac:dyDescent="0.3">
      <c r="A18" s="7"/>
      <c r="B18" s="7"/>
      <c r="C18" s="7" t="s">
        <v>395</v>
      </c>
      <c r="D18" s="7"/>
      <c r="E18" s="5">
        <f>E11+E16</f>
        <v>5770.05</v>
      </c>
      <c r="F18" s="5"/>
      <c r="G18" s="5">
        <f>G11+G16</f>
        <v>5595.08</v>
      </c>
      <c r="H18" s="5"/>
      <c r="I18" s="5">
        <f>I11+I16</f>
        <v>5294.59</v>
      </c>
      <c r="J18" s="5"/>
      <c r="K18" s="5">
        <f>K11+K16</f>
        <v>6619.59</v>
      </c>
      <c r="L18" s="5"/>
      <c r="M18" s="5">
        <f>M11+M16</f>
        <v>6180.81</v>
      </c>
      <c r="N18" s="5"/>
      <c r="O18" s="5">
        <f>O11+O16</f>
        <v>6343.27</v>
      </c>
      <c r="P18" s="5"/>
      <c r="Q18" s="5">
        <f>Q11+Q16</f>
        <v>6303.2400000000007</v>
      </c>
      <c r="R18" s="7"/>
      <c r="S18" s="34">
        <f>S11+S16</f>
        <v>6160.77</v>
      </c>
      <c r="T18" s="11"/>
      <c r="U18" s="34">
        <f>U11+U16</f>
        <v>5978.27</v>
      </c>
      <c r="V18" s="11"/>
      <c r="W18" s="86">
        <f>W11+W16</f>
        <v>5493.73</v>
      </c>
      <c r="X18" s="11"/>
      <c r="Y18" s="108">
        <f>Y11+Y16</f>
        <v>5498.73</v>
      </c>
      <c r="Z18" s="11"/>
      <c r="AA18" s="86">
        <f>AA11+AA16</f>
        <v>5503.73</v>
      </c>
      <c r="AB18" s="11"/>
      <c r="AC18" s="86">
        <f>AC11+AC16</f>
        <v>5006.2099999999991</v>
      </c>
      <c r="AD18" s="3"/>
      <c r="AE18" s="86">
        <f>SUM(AE11:AE17)</f>
        <v>605</v>
      </c>
    </row>
    <row r="19" spans="1:31" x14ac:dyDescent="0.3">
      <c r="A19" s="7"/>
      <c r="B19" s="7"/>
      <c r="C19" s="7"/>
      <c r="D19" s="7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7"/>
      <c r="S19" s="5"/>
      <c r="T19" s="7"/>
      <c r="U19" s="5"/>
      <c r="V19" s="7"/>
      <c r="W19" s="24"/>
      <c r="X19" s="7"/>
      <c r="Y19" s="104"/>
      <c r="Z19" s="7"/>
      <c r="AA19" s="24"/>
      <c r="AB19" s="7"/>
      <c r="AC19" s="24"/>
      <c r="AE19" s="24"/>
    </row>
    <row r="20" spans="1:31" x14ac:dyDescent="0.3">
      <c r="A20" s="7" t="s">
        <v>797</v>
      </c>
      <c r="B20" s="7"/>
      <c r="C20" s="7" t="s">
        <v>794</v>
      </c>
      <c r="D20" s="7"/>
      <c r="E20" s="5">
        <v>600</v>
      </c>
      <c r="F20" s="5"/>
      <c r="G20" s="5">
        <v>450</v>
      </c>
      <c r="H20" s="5"/>
      <c r="I20" s="5">
        <v>150</v>
      </c>
      <c r="J20" s="5"/>
      <c r="K20" s="5">
        <v>600</v>
      </c>
      <c r="L20" s="5"/>
      <c r="M20" s="5">
        <v>150</v>
      </c>
      <c r="N20" s="5"/>
      <c r="O20" s="5">
        <v>300</v>
      </c>
      <c r="P20" s="5"/>
      <c r="Q20" s="5">
        <v>300</v>
      </c>
      <c r="R20" s="7"/>
      <c r="S20" s="5">
        <v>600</v>
      </c>
      <c r="T20" s="7"/>
      <c r="U20" s="5">
        <v>150</v>
      </c>
      <c r="V20" s="7"/>
      <c r="W20" s="24">
        <v>500</v>
      </c>
      <c r="X20" s="7"/>
      <c r="Y20" s="104">
        <v>500</v>
      </c>
      <c r="Z20" s="7"/>
      <c r="AA20" s="24">
        <v>500</v>
      </c>
      <c r="AB20" s="7"/>
      <c r="AC20" s="24"/>
      <c r="AE20" s="24"/>
    </row>
    <row r="21" spans="1:31" x14ac:dyDescent="0.3">
      <c r="A21" s="7" t="s">
        <v>798</v>
      </c>
      <c r="B21" s="7"/>
      <c r="C21" s="7" t="s">
        <v>799</v>
      </c>
      <c r="D21" s="7"/>
      <c r="E21" s="5">
        <v>31.21</v>
      </c>
      <c r="F21" s="5"/>
      <c r="G21" s="5">
        <v>12.49</v>
      </c>
      <c r="H21" s="5"/>
      <c r="I21" s="5">
        <v>0</v>
      </c>
      <c r="J21" s="5"/>
      <c r="K21" s="5"/>
      <c r="L21" s="5"/>
      <c r="M21" s="5"/>
      <c r="N21" s="5"/>
      <c r="O21" s="5">
        <v>50</v>
      </c>
      <c r="P21" s="5"/>
      <c r="Q21" s="5">
        <v>50</v>
      </c>
      <c r="R21" s="7"/>
      <c r="S21" s="5">
        <v>50</v>
      </c>
      <c r="T21" s="7"/>
      <c r="U21" s="5">
        <v>0</v>
      </c>
      <c r="V21" s="7"/>
      <c r="W21" s="24"/>
      <c r="X21" s="7"/>
      <c r="Y21" s="104"/>
      <c r="Z21" s="7"/>
      <c r="AA21" s="24"/>
      <c r="AB21" s="7"/>
      <c r="AC21" s="24"/>
      <c r="AE21" s="24"/>
    </row>
    <row r="22" spans="1:31" x14ac:dyDescent="0.3">
      <c r="A22" s="7"/>
      <c r="B22" s="7"/>
      <c r="C22" s="7"/>
      <c r="D22" s="7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7"/>
      <c r="S22" s="5"/>
      <c r="T22" s="7"/>
      <c r="U22" s="5"/>
      <c r="V22" s="7"/>
      <c r="W22" s="24"/>
      <c r="X22" s="7"/>
      <c r="Y22" s="104"/>
      <c r="Z22" s="7"/>
      <c r="AA22" s="24"/>
      <c r="AB22" s="7"/>
      <c r="AC22" s="24"/>
      <c r="AE22" s="24"/>
    </row>
    <row r="23" spans="1:31" x14ac:dyDescent="0.3">
      <c r="A23" s="7"/>
      <c r="B23" s="7"/>
      <c r="C23" s="7" t="s">
        <v>700</v>
      </c>
      <c r="D23" s="7"/>
      <c r="E23" s="5">
        <f>SUM(E20:E21)</f>
        <v>631.21</v>
      </c>
      <c r="F23" s="5"/>
      <c r="G23" s="5">
        <f>SUM(G20:G21)</f>
        <v>462.49</v>
      </c>
      <c r="H23" s="5"/>
      <c r="I23" s="5">
        <f>SUM(I20:I21)</f>
        <v>150</v>
      </c>
      <c r="J23" s="5"/>
      <c r="K23" s="5">
        <f>SUM(K20:K21)</f>
        <v>600</v>
      </c>
      <c r="L23" s="5"/>
      <c r="M23" s="5">
        <f>SUM(M20:M21)</f>
        <v>150</v>
      </c>
      <c r="N23" s="5"/>
      <c r="O23" s="5">
        <f>SUM(O20:O21)</f>
        <v>350</v>
      </c>
      <c r="P23" s="5"/>
      <c r="Q23" s="5">
        <f>SUM(Q20:Q21)</f>
        <v>350</v>
      </c>
      <c r="R23" s="7"/>
      <c r="S23" s="5">
        <f>SUM(S20:S21)</f>
        <v>650</v>
      </c>
      <c r="T23" s="7"/>
      <c r="U23" s="5">
        <f>SUM(U20:U22)</f>
        <v>150</v>
      </c>
      <c r="V23" s="7"/>
      <c r="W23" s="24">
        <f>SUM(W20:W22)</f>
        <v>500</v>
      </c>
      <c r="X23" s="7"/>
      <c r="Y23" s="104">
        <f>SUM(Y20:Y22)</f>
        <v>500</v>
      </c>
      <c r="Z23" s="7"/>
      <c r="AA23" s="24">
        <f>SUM(AA20:AA22)</f>
        <v>500</v>
      </c>
      <c r="AB23" s="7"/>
      <c r="AC23" s="24">
        <f>SUM(AC20:AC22)</f>
        <v>0</v>
      </c>
      <c r="AE23" s="24"/>
    </row>
    <row r="24" spans="1:3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24"/>
      <c r="X24" s="7"/>
      <c r="Y24" s="104"/>
      <c r="Z24" s="7"/>
      <c r="AA24" s="7"/>
      <c r="AB24" s="7"/>
      <c r="AC24" s="7"/>
      <c r="AE24" s="24"/>
    </row>
    <row r="25" spans="1:31" x14ac:dyDescent="0.3">
      <c r="A25" s="7"/>
      <c r="B25" s="7"/>
      <c r="C25" s="7" t="s">
        <v>399</v>
      </c>
      <c r="D25" s="7"/>
      <c r="E25" s="21">
        <f>E18-E23</f>
        <v>5138.84</v>
      </c>
      <c r="F25" s="7"/>
      <c r="G25" s="21">
        <f>G18-G23</f>
        <v>5132.59</v>
      </c>
      <c r="H25" s="7"/>
      <c r="I25" s="21">
        <f>I18-I23</f>
        <v>5144.59</v>
      </c>
      <c r="J25" s="7"/>
      <c r="K25" s="21">
        <f>K18-K23</f>
        <v>6019.59</v>
      </c>
      <c r="L25" s="7"/>
      <c r="M25" s="21">
        <f>M18-M23</f>
        <v>6030.81</v>
      </c>
      <c r="N25" s="21"/>
      <c r="O25" s="21">
        <f>O18-O23</f>
        <v>5993.27</v>
      </c>
      <c r="P25" s="7"/>
      <c r="Q25" s="21">
        <f>Q18-Q23</f>
        <v>5953.2400000000007</v>
      </c>
      <c r="R25" s="7"/>
      <c r="S25" s="37">
        <f>S18-S23</f>
        <v>5510.77</v>
      </c>
      <c r="T25" s="11"/>
      <c r="U25" s="37">
        <f>U18-U23</f>
        <v>5828.27</v>
      </c>
      <c r="V25" s="11"/>
      <c r="W25" s="86">
        <f>W18-W23</f>
        <v>4993.7299999999996</v>
      </c>
      <c r="X25" s="11"/>
      <c r="Y25" s="108">
        <f>Y18-Y23</f>
        <v>4998.7299999999996</v>
      </c>
      <c r="Z25" s="11"/>
      <c r="AA25" s="86">
        <f>AA18-AA23</f>
        <v>5003.7299999999996</v>
      </c>
      <c r="AB25" s="11"/>
      <c r="AC25" s="86">
        <f>AC18-AC23</f>
        <v>5006.2099999999991</v>
      </c>
      <c r="AE25" s="86">
        <f>AE18-AE23</f>
        <v>605</v>
      </c>
    </row>
    <row r="26" spans="1:3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101"/>
      <c r="Z26" s="7"/>
      <c r="AA26" s="7"/>
      <c r="AB26" s="7"/>
      <c r="AC26" s="7"/>
      <c r="AE26" s="7"/>
    </row>
    <row r="27" spans="1:3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101"/>
      <c r="Z27" s="7"/>
      <c r="AA27" s="7"/>
      <c r="AB27" s="7"/>
      <c r="AC27" s="7"/>
      <c r="AE27" s="7"/>
    </row>
    <row r="28" spans="1:3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101"/>
      <c r="Z28" s="7"/>
      <c r="AA28" s="7"/>
      <c r="AB28" s="7"/>
      <c r="AC28" s="7"/>
      <c r="AE28" s="7"/>
    </row>
    <row r="29" spans="1:3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101"/>
      <c r="Z29" s="7"/>
      <c r="AA29" s="7"/>
      <c r="AB29" s="7"/>
      <c r="AC29" s="7"/>
      <c r="AE29" s="7"/>
    </row>
    <row r="30" spans="1:3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101"/>
      <c r="Z30" s="7"/>
      <c r="AA30" s="7"/>
      <c r="AB30" s="7"/>
      <c r="AC30" s="7"/>
      <c r="AE30" s="7"/>
    </row>
    <row r="31" spans="1:3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101"/>
      <c r="Z31" s="7"/>
      <c r="AA31" s="7"/>
      <c r="AB31" s="7"/>
      <c r="AC31" s="7"/>
      <c r="AE31" s="7"/>
    </row>
    <row r="32" spans="1:3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101"/>
      <c r="Z32" s="7"/>
      <c r="AA32" s="7"/>
      <c r="AB32" s="7"/>
      <c r="AC32" s="7"/>
      <c r="AE32" s="7"/>
    </row>
    <row r="33" spans="1:3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101"/>
      <c r="Z33" s="7"/>
      <c r="AA33" s="7"/>
      <c r="AB33" s="7"/>
      <c r="AC33" s="7"/>
      <c r="AE33" s="7"/>
    </row>
    <row r="34" spans="1:3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101"/>
      <c r="Z34" s="7"/>
      <c r="AA34" s="7"/>
      <c r="AB34" s="7"/>
      <c r="AC34" s="7"/>
      <c r="AE34" s="7"/>
    </row>
    <row r="35" spans="1:3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101"/>
      <c r="Z35" s="7"/>
      <c r="AA35" s="7"/>
      <c r="AB35" s="7"/>
      <c r="AC35" s="7"/>
      <c r="AE35" s="7"/>
    </row>
  </sheetData>
  <pageMargins left="0.25" right="0.25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Certified</vt:lpstr>
      <vt:lpstr>Cert Salary</vt:lpstr>
      <vt:lpstr>Classified Salary</vt:lpstr>
      <vt:lpstr>ARICK10</vt:lpstr>
      <vt:lpstr>ARICK 18</vt:lpstr>
      <vt:lpstr>ARICK 21</vt:lpstr>
      <vt:lpstr>ARICK 23</vt:lpstr>
      <vt:lpstr>ARICK 43</vt:lpstr>
      <vt:lpstr>ARICK 72</vt:lpstr>
      <vt:lpstr>Extra Duties</vt:lpstr>
      <vt:lpstr>Totals</vt:lpstr>
      <vt:lpstr>ARICK10!Print_Titles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Sara Walkinshaw</cp:lastModifiedBy>
  <cp:lastPrinted>2023-06-13T23:08:25Z</cp:lastPrinted>
  <dcterms:created xsi:type="dcterms:W3CDTF">2014-05-01T17:08:58Z</dcterms:created>
  <dcterms:modified xsi:type="dcterms:W3CDTF">2023-06-13T23:09:21Z</dcterms:modified>
</cp:coreProperties>
</file>